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U:\DEFP\DFE\Dph\DPHD30\2- DPD 31\1- Offres et Produits\Dispositifs particuliers\Calculette des prêts construction\"/>
    </mc:Choice>
  </mc:AlternateContent>
  <xr:revisionPtr revIDLastSave="0" documentId="13_ncr:1_{FB600872-66F6-4421-9C17-19BC40CACFAF}" xr6:coauthVersionLast="47" xr6:coauthVersionMax="47" xr10:uidLastSave="{00000000-0000-0000-0000-000000000000}"/>
  <workbookProtection workbookAlgorithmName="SHA-512" workbookHashValue="bNHEMGG4J0GsmkibIogtbcp9rPdlgaEkiitN368SJJA6AVOP3rQqV/FQwxw3K2qe9ZMa4nMrmhaJqRkDHYZ70w==" workbookSaltValue="dNYYLbD+D0RHv46YRkKT6A==" workbookSpinCount="100000" lockStructure="1"/>
  <bookViews>
    <workbookView xWindow="-120" yWindow="-120" windowWidth="29040" windowHeight="15720" activeTab="1" xr2:uid="{00000000-000D-0000-FFFF-FFFF00000000}"/>
  </bookViews>
  <sheets>
    <sheet name="Construction" sheetId="18" r:id="rId1"/>
    <sheet name="VEFA &amp; AA" sheetId="23" r:id="rId2"/>
    <sheet name="Guide d'utilisation" sheetId="4" r:id="rId3"/>
    <sheet name="Taux" sheetId="2" state="hidden" r:id="rId4"/>
  </sheets>
  <definedNames>
    <definedName name="_xlnm.Print_Area" localSheetId="0">Construction!$A$1:$BX$63</definedName>
    <definedName name="_xlnm.Print_Area" localSheetId="1">'VEFA &amp; AA'!$A$1:$BX$63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49" i="23" l="1"/>
  <c r="P37" i="23" l="1"/>
  <c r="P36" i="23"/>
  <c r="P35" i="23"/>
  <c r="AA67" i="23"/>
  <c r="AC60" i="23"/>
  <c r="CE55" i="23"/>
  <c r="BY55" i="23"/>
  <c r="CM53" i="23"/>
  <c r="CJ51" i="23"/>
  <c r="BY51" i="23"/>
  <c r="BV51" i="23"/>
  <c r="BQ51" i="23"/>
  <c r="BL51" i="23"/>
  <c r="BE51" i="23"/>
  <c r="AK51" i="23"/>
  <c r="AM51" i="23" s="1"/>
  <c r="AO51" i="23" s="1"/>
  <c r="AI51" i="23"/>
  <c r="CL51" i="23" s="1"/>
  <c r="BY49" i="23"/>
  <c r="BV49" i="23"/>
  <c r="BQ49" i="23"/>
  <c r="BL49" i="23"/>
  <c r="BE49" i="23"/>
  <c r="AQ49" i="23"/>
  <c r="CJ47" i="23"/>
  <c r="BY47" i="23"/>
  <c r="BV47" i="23"/>
  <c r="BQ47" i="23"/>
  <c r="BL47" i="23"/>
  <c r="BE47" i="23"/>
  <c r="CJ45" i="23"/>
  <c r="CG45" i="23"/>
  <c r="CE45" i="23"/>
  <c r="CE49" i="23" s="1"/>
  <c r="BY45" i="23"/>
  <c r="AT45" i="23"/>
  <c r="AC45" i="23"/>
  <c r="Q45" i="23"/>
  <c r="CA45" i="23" s="1"/>
  <c r="CA47" i="23" s="1"/>
  <c r="L45" i="23"/>
  <c r="CC45" i="23" s="1"/>
  <c r="BL43" i="23"/>
  <c r="AY38" i="23"/>
  <c r="AT16" i="23"/>
  <c r="BV43" i="23" s="1"/>
  <c r="AT13" i="23"/>
  <c r="AT11" i="23"/>
  <c r="BE43" i="23" s="1"/>
  <c r="AT9" i="23"/>
  <c r="CC47" i="23" l="1"/>
  <c r="CC51" i="23"/>
  <c r="CC49" i="23"/>
  <c r="CN51" i="23"/>
  <c r="U49" i="23"/>
  <c r="U51" i="23"/>
  <c r="U47" i="23"/>
  <c r="CC55" i="23"/>
  <c r="BQ43" i="23"/>
  <c r="AU49" i="23"/>
  <c r="AV49" i="23"/>
  <c r="CA49" i="23"/>
  <c r="AU55" i="23"/>
  <c r="CJ55" i="23"/>
  <c r="AW49" i="23"/>
  <c r="CE51" i="23"/>
  <c r="AU47" i="23"/>
  <c r="AW55" i="23"/>
  <c r="AV47" i="23"/>
  <c r="AW47" i="23"/>
  <c r="CE47" i="23"/>
  <c r="CJ49" i="23"/>
  <c r="U55" i="23"/>
  <c r="CA55" i="23"/>
  <c r="AV55" i="23"/>
  <c r="F32" i="23"/>
  <c r="P36" i="18"/>
  <c r="AH55" i="23" l="1"/>
  <c r="F37" i="23"/>
  <c r="E35" i="23"/>
  <c r="CE60" i="23" l="1"/>
  <c r="CG55" i="23" s="1"/>
  <c r="AJ55" i="23"/>
  <c r="CM55" i="23" l="1"/>
  <c r="AK55" i="23"/>
  <c r="AL55" i="23" s="1"/>
  <c r="AM55" i="23" s="1"/>
  <c r="AN55" i="23" s="1"/>
  <c r="AO55" i="23" s="1"/>
  <c r="CG49" i="23"/>
  <c r="CG47" i="23"/>
  <c r="CG51" i="23"/>
  <c r="AI55" i="23"/>
  <c r="CL55" i="23" s="1"/>
  <c r="V55" i="23"/>
  <c r="BF30" i="23" l="1"/>
  <c r="BF32" i="23" s="1"/>
  <c r="BL32" i="23"/>
  <c r="AI47" i="23"/>
  <c r="V47" i="23"/>
  <c r="AT51" i="23"/>
  <c r="V51" i="23"/>
  <c r="X51" i="23" s="1"/>
  <c r="X55" i="23"/>
  <c r="CN55" i="23"/>
  <c r="CO55" i="23" s="1"/>
  <c r="AT55" i="23"/>
  <c r="V49" i="23"/>
  <c r="AU53" i="23" l="1"/>
  <c r="AV53" i="23"/>
  <c r="AW53" i="23"/>
  <c r="AI53" i="23"/>
  <c r="CL49" i="23"/>
  <c r="AJ49" i="23"/>
  <c r="AJ47" i="23"/>
  <c r="CL47" i="23"/>
  <c r="AK47" i="23" l="1"/>
  <c r="CM47" i="23"/>
  <c r="AJ51" i="23"/>
  <c r="CL53" i="23"/>
  <c r="CM49" i="23"/>
  <c r="AK49" i="23"/>
  <c r="AL49" i="23" s="1"/>
  <c r="AM49" i="23" s="1"/>
  <c r="AN49" i="23" s="1"/>
  <c r="AO49" i="23" s="1"/>
  <c r="CL45" i="23"/>
  <c r="AI60" i="23"/>
  <c r="X49" i="23" l="1"/>
  <c r="CN49" i="23"/>
  <c r="CO49" i="23" s="1"/>
  <c r="AT49" i="23"/>
  <c r="AK53" i="23"/>
  <c r="AL51" i="23" s="1"/>
  <c r="AM53" i="23" s="1"/>
  <c r="AN51" i="23" s="1"/>
  <c r="AO53" i="23" s="1"/>
  <c r="CM51" i="23"/>
  <c r="AL47" i="23"/>
  <c r="AM47" i="23" s="1"/>
  <c r="AK60" i="23"/>
  <c r="AM60" i="23" l="1"/>
  <c r="AN47" i="23"/>
  <c r="AO47" i="23" s="1"/>
  <c r="CN53" i="23"/>
  <c r="CO51" i="23" s="1"/>
  <c r="AT53" i="23"/>
  <c r="CN47" i="23" l="1"/>
  <c r="X47" i="23"/>
  <c r="X45" i="23" s="1"/>
  <c r="BC56" i="23" s="1"/>
  <c r="AT47" i="23"/>
  <c r="AT63" i="23" l="1"/>
  <c r="AT65" i="23" s="1"/>
  <c r="AY49" i="23"/>
  <c r="AT60" i="23"/>
  <c r="CN45" i="23"/>
  <c r="CO47" i="23"/>
  <c r="CO45" i="23" s="1"/>
  <c r="CJ45" i="18" l="1"/>
  <c r="AI51" i="18"/>
  <c r="CE45" i="18"/>
  <c r="AK51" i="18" l="1"/>
  <c r="AM51" i="18" s="1"/>
  <c r="AO51" i="18" s="1"/>
  <c r="CG45" i="18" l="1"/>
  <c r="AC60" i="18" l="1"/>
  <c r="B15" i="2"/>
  <c r="B14" i="2"/>
  <c r="B13" i="2"/>
  <c r="B12" i="2"/>
  <c r="B11" i="2"/>
  <c r="BL51" i="18" l="1"/>
  <c r="BL49" i="18"/>
  <c r="BL47" i="18"/>
  <c r="BV51" i="18"/>
  <c r="BQ51" i="18"/>
  <c r="BV49" i="18"/>
  <c r="BQ49" i="18"/>
  <c r="BV47" i="18"/>
  <c r="BQ47" i="18"/>
  <c r="BY55" i="18" l="1"/>
  <c r="BY51" i="18"/>
  <c r="BY49" i="18"/>
  <c r="BY47" i="18"/>
  <c r="AT16" i="18"/>
  <c r="AA67" i="18"/>
  <c r="CM53" i="18"/>
  <c r="CJ51" i="18"/>
  <c r="BE51" i="18"/>
  <c r="BE49" i="18"/>
  <c r="BE47" i="18"/>
  <c r="AC45" i="18"/>
  <c r="Q45" i="18"/>
  <c r="CA45" i="18" s="1"/>
  <c r="L45" i="18"/>
  <c r="CC45" i="18" s="1"/>
  <c r="AY38" i="18"/>
  <c r="P37" i="18" s="1"/>
  <c r="AT9" i="18"/>
  <c r="CE55" i="18" s="1"/>
  <c r="AT13" i="18"/>
  <c r="AT11" i="18"/>
  <c r="CJ55" i="18" l="1"/>
  <c r="CJ49" i="18"/>
  <c r="CJ47" i="18"/>
  <c r="BE43" i="18"/>
  <c r="CC51" i="18"/>
  <c r="CC49" i="18"/>
  <c r="CE47" i="18"/>
  <c r="CC55" i="18"/>
  <c r="CC47" i="18"/>
  <c r="AT45" i="18"/>
  <c r="AU55" i="18" s="1"/>
  <c r="CE51" i="18"/>
  <c r="CE49" i="18"/>
  <c r="BV43" i="18"/>
  <c r="BQ43" i="18"/>
  <c r="BL43" i="18"/>
  <c r="U55" i="18"/>
  <c r="BY45" i="18"/>
  <c r="CN51" i="18"/>
  <c r="CA55" i="18"/>
  <c r="CA49" i="18"/>
  <c r="CL51" i="18"/>
  <c r="F32" i="18"/>
  <c r="CA47" i="18"/>
  <c r="AH55" i="18" l="1"/>
  <c r="CE60" i="18" s="1"/>
  <c r="CG55" i="18" s="1"/>
  <c r="U47" i="18"/>
  <c r="U51" i="18"/>
  <c r="U49" i="18"/>
  <c r="AW55" i="18"/>
  <c r="AV55" i="18"/>
  <c r="AW47" i="18"/>
  <c r="AW49" i="18"/>
  <c r="AU47" i="18"/>
  <c r="AU49" i="18"/>
  <c r="AV47" i="18"/>
  <c r="AV49" i="18"/>
  <c r="F37" i="18"/>
  <c r="E35" i="18"/>
  <c r="AJ55" i="18" l="1"/>
  <c r="V55" i="18" l="1"/>
  <c r="CM55" i="18"/>
  <c r="CG49" i="18" l="1"/>
  <c r="AI49" i="18" s="1"/>
  <c r="CG47" i="18"/>
  <c r="CG51" i="18"/>
  <c r="AI55" i="18"/>
  <c r="CL55" i="18" s="1"/>
  <c r="BL32" i="18" l="1"/>
  <c r="BF30" i="18"/>
  <c r="BF32" i="18" s="1"/>
  <c r="AT51" i="18"/>
  <c r="AI53" i="18" s="1"/>
  <c r="AJ51" i="18" s="1"/>
  <c r="AI47" i="18"/>
  <c r="V47" i="18"/>
  <c r="V51" i="18"/>
  <c r="X51" i="18" s="1"/>
  <c r="AJ49" i="18"/>
  <c r="V49" i="18"/>
  <c r="AQ49" i="18"/>
  <c r="AW53" i="18" l="1"/>
  <c r="AU53" i="18"/>
  <c r="AV53" i="18"/>
  <c r="CL53" i="18"/>
  <c r="CL49" i="18"/>
  <c r="CM49" i="18"/>
  <c r="CM51" i="18"/>
  <c r="AJ47" i="18" l="1"/>
  <c r="AI60" i="18"/>
  <c r="CL47" i="18"/>
  <c r="CL45" i="18" s="1"/>
  <c r="AK55" i="18" l="1"/>
  <c r="AL55" i="18" s="1"/>
  <c r="AK53" i="18"/>
  <c r="AL51" i="18" s="1"/>
  <c r="AK49" i="18"/>
  <c r="AL49" i="18" s="1"/>
  <c r="AK47" i="18"/>
  <c r="CM47" i="18"/>
  <c r="AL47" i="18" l="1"/>
  <c r="AK60" i="18"/>
  <c r="AM53" i="18" s="1"/>
  <c r="AN51" i="18" s="1"/>
  <c r="AM49" i="18" l="1"/>
  <c r="AN49" i="18" s="1"/>
  <c r="AM47" i="18"/>
  <c r="AM55" i="18"/>
  <c r="AN55" i="18" s="1"/>
  <c r="AN47" i="18" l="1"/>
  <c r="AM60" i="18"/>
  <c r="AO49" i="18" l="1"/>
  <c r="AT49" i="18" s="1"/>
  <c r="AO53" i="18"/>
  <c r="AT53" i="18" s="1"/>
  <c r="AO55" i="18"/>
  <c r="X55" i="18" s="1"/>
  <c r="AO47" i="18"/>
  <c r="CN47" i="18" l="1"/>
  <c r="AT47" i="18"/>
  <c r="CN55" i="18"/>
  <c r="CO55" i="18" s="1"/>
  <c r="AT55" i="18"/>
  <c r="CN53" i="18"/>
  <c r="CO51" i="18" s="1"/>
  <c r="X47" i="18"/>
  <c r="X49" i="18"/>
  <c r="CN49" i="18"/>
  <c r="CO49" i="18" s="1"/>
  <c r="X45" i="18" l="1"/>
  <c r="BC56" i="18" s="1"/>
  <c r="AT63" i="18"/>
  <c r="AT65" i="18" s="1"/>
  <c r="AT60" i="18"/>
  <c r="AY49" i="18"/>
  <c r="CN45" i="18"/>
  <c r="CO47" i="18"/>
  <c r="CO45" i="18" s="1"/>
</calcChain>
</file>

<file path=xl/sharedStrings.xml><?xml version="1.0" encoding="utf-8"?>
<sst xmlns="http://schemas.openxmlformats.org/spreadsheetml/2006/main" count="227" uniqueCount="142">
  <si>
    <t>CALCULETTE CDC (Construction)</t>
  </si>
  <si>
    <t>Zone de loyers</t>
  </si>
  <si>
    <t>Zone A</t>
  </si>
  <si>
    <t>PLUS</t>
  </si>
  <si>
    <t>PLAI</t>
  </si>
  <si>
    <t>PLS</t>
  </si>
  <si>
    <t>PLI</t>
  </si>
  <si>
    <t>Total</t>
  </si>
  <si>
    <t>Nombre de logements de l'opération</t>
  </si>
  <si>
    <t>Surface utile totale (en m²)</t>
  </si>
  <si>
    <t>Zone Abis</t>
  </si>
  <si>
    <t>Zone B1</t>
  </si>
  <si>
    <t>Zone B2</t>
  </si>
  <si>
    <t>Zone C</t>
  </si>
  <si>
    <t>Renseignez les cellules en fond blanc</t>
  </si>
  <si>
    <t>Plan de financement</t>
  </si>
  <si>
    <t>Prix de revient (TTC)</t>
  </si>
  <si>
    <t>Fonds propres</t>
  </si>
  <si>
    <t>Dont prix de revient PLS</t>
  </si>
  <si>
    <t>Dont charge foncière</t>
  </si>
  <si>
    <t>Foncier finançable</t>
  </si>
  <si>
    <t>Prêts Foncier à saisir</t>
  </si>
  <si>
    <t>Prêts Construction</t>
  </si>
  <si>
    <t>Besoin de financement en prêts CDC</t>
  </si>
  <si>
    <t>Droit à PHB 2.0</t>
  </si>
  <si>
    <t>Droit à Booster</t>
  </si>
  <si>
    <t>Quotité de prêt PLS</t>
  </si>
  <si>
    <t>Autres prêts</t>
  </si>
  <si>
    <t>Subventions</t>
  </si>
  <si>
    <t>Livret A</t>
  </si>
  <si>
    <t>Dont subventions flêchées</t>
  </si>
  <si>
    <t>Dont autres prêts flêchés</t>
  </si>
  <si>
    <t>Charge foncière forfaitaire</t>
  </si>
  <si>
    <t>Droit à prêts Foncier</t>
  </si>
  <si>
    <t>Marge composite (prêts foncier)</t>
  </si>
  <si>
    <t>Taux moyen pondéré (prêts construction)</t>
  </si>
  <si>
    <t>Dont subventions fléchés, dont autres prêts fléchés</t>
  </si>
  <si>
    <t>Prêts construction</t>
  </si>
  <si>
    <t xml:space="preserve">La calculette ventile votre besoin de financement en prêts CDC entre les différentes typologies de prêts à l'échelle d'une opération mixte. </t>
  </si>
  <si>
    <t>Droit à Booster et droit à PHB 2.0</t>
  </si>
  <si>
    <t xml:space="preserve">Les nombres de logements renseignés permettent de calculer le droit à Booster et le droit à PHB 2.0. </t>
  </si>
  <si>
    <t>Surface utile</t>
  </si>
  <si>
    <t>Charge foncière, charge foncière forfaitaire et foncier finançable</t>
  </si>
  <si>
    <t>Le foncier finançable est égal à la charge foncière, déduction faite de la quotité des subventions.</t>
  </si>
  <si>
    <t>Le droit à prêts foncier correspond au foncier finançable répartis au prorata de la surface utile de chaque typologie de logements.</t>
  </si>
  <si>
    <t>Le prêt foncier saisi peut être inférieur ou égal au droit à prêt foncier.</t>
  </si>
  <si>
    <t>Le droit à Booster est de 15 000 € par logement (hors PLI).</t>
  </si>
  <si>
    <t>Le prêt PLS doit être compris entre 51 et 55% du prix de revient et le besoin de financement restant est financé en CPLS.</t>
  </si>
  <si>
    <t>En construction, la charge foncière doit être renseignée. En VEFA et acquisition-amélioration, la charge foncière correspond à un montant forfaitaire dépendant de la zone (45% du prix de revient en zone Abis, 35% en zone A, 30% en zone B1, 25% en zone B2 et 20% en zone C).</t>
  </si>
  <si>
    <t>Droits à prêts foncier et prêts foncier à saisir</t>
  </si>
  <si>
    <t>Financements non fléchés</t>
  </si>
  <si>
    <t>Autres prêts et subventions fléchés</t>
  </si>
  <si>
    <t>Autres prêts non fléchés</t>
  </si>
  <si>
    <t>Il s'agit des subventions et autres prêts explicitement fléchés vers une typologie de logements (ex : prêts Action Logement, ANRU, CPAM, FEDER). Un prêt d'une banque commerciale ne peut pas être fléché. En l'absence des prêts et subventions explicitement fléchés, il faut laisser ces cases vides.</t>
  </si>
  <si>
    <t>NE PAS DIFFUSER A L'EXTERNE - Calculs intermédiaires pour un usage interne CDC uniquement</t>
  </si>
  <si>
    <t xml:space="preserve"> Cas où les prêts construction sont négatifs redressement à la surface utile </t>
  </si>
  <si>
    <t>Prêts construction redressés</t>
  </si>
  <si>
    <t xml:space="preserve">Prix de revient 
</t>
  </si>
  <si>
    <t>Somme des financements non fléchés redressés</t>
  </si>
  <si>
    <r>
      <rPr>
        <b/>
        <sz val="10"/>
        <color theme="1"/>
        <rFont val="Calibri"/>
        <family val="2"/>
        <scheme val="minor"/>
      </rPr>
      <t xml:space="preserve">A noter, dans le cas d'une opération en PLS uniquement, </t>
    </r>
    <r>
      <rPr>
        <sz val="10"/>
        <color theme="1"/>
        <rFont val="Calibri"/>
        <family val="2"/>
        <scheme val="minor"/>
      </rPr>
      <t>les autres prêts de l'opération doivent être renseignés à la fois dans la case "autres prêts" du plan de financement général et dans la case "dont autres prêts fléchés" de la ligne PLS.</t>
    </r>
  </si>
  <si>
    <t>Versions</t>
  </si>
  <si>
    <r>
      <t>Du 1</t>
    </r>
    <r>
      <rPr>
        <i/>
        <vertAlign val="superscript"/>
        <sz val="10"/>
        <color theme="1"/>
        <rFont val="Calibri"/>
        <family val="2"/>
        <scheme val="minor"/>
      </rPr>
      <t>er</t>
    </r>
    <r>
      <rPr>
        <i/>
        <sz val="10"/>
        <color theme="1"/>
        <rFont val="Calibri"/>
        <family val="2"/>
        <scheme val="minor"/>
      </rPr>
      <t xml:space="preserve"> février 2020</t>
    </r>
  </si>
  <si>
    <t>Du 21 septembre 2020</t>
  </si>
  <si>
    <t>- Correction des cas de résultats négatifs sur les prêts construction
- Affichage d'un message d'erreur dans le cas d'un surfinancement</t>
  </si>
  <si>
    <t>X</t>
  </si>
  <si>
    <t>- Introduction de l'option d'affectation du PHB 2.0 / Booster au PLS</t>
  </si>
  <si>
    <r>
      <rPr>
        <i/>
        <sz val="10"/>
        <color theme="1"/>
        <rFont val="Calibri"/>
        <family val="2"/>
      </rPr>
      <t xml:space="preserve">- </t>
    </r>
    <r>
      <rPr>
        <i/>
        <sz val="10"/>
        <color theme="1"/>
        <rFont val="Calibri"/>
        <family val="2"/>
        <scheme val="minor"/>
      </rPr>
      <t>Nombre de logements jeunes : répartition par typologie de logements et calcul du bonus pour la tranche 2 du PHB 2.0</t>
    </r>
  </si>
  <si>
    <t>Taux du PLAI</t>
  </si>
  <si>
    <t>Taux du PLUS</t>
  </si>
  <si>
    <t>Taux du PLS</t>
  </si>
  <si>
    <t>Taux du PLI</t>
  </si>
  <si>
    <t>Du 18 mars 2021</t>
  </si>
  <si>
    <t>Dont nombre de logements jeunes pour les tranches 2 et 3 du PHB 2.0</t>
  </si>
  <si>
    <t>Du 5 octobre 2021</t>
  </si>
  <si>
    <t xml:space="preserve">- Bonus jeunes du PHB 2.0 : précision pour indiquer que cela concerne également la tranche 3 du PHB 2.0
- Mention du financement en éco-prêt de l'acquisition amélioration 
- Correction du prêt foncier dans le cas de prêts construction redressés négatifs </t>
  </si>
  <si>
    <r>
      <t>Du 1</t>
    </r>
    <r>
      <rPr>
        <i/>
        <vertAlign val="superscript"/>
        <sz val="10"/>
        <color theme="1"/>
        <rFont val="Calibri"/>
        <family val="2"/>
        <scheme val="minor"/>
      </rPr>
      <t>er</t>
    </r>
    <r>
      <rPr>
        <i/>
        <sz val="10"/>
        <color theme="1"/>
        <rFont val="Calibri"/>
        <family val="2"/>
        <scheme val="minor"/>
      </rPr>
      <t xml:space="preserve"> février 2022</t>
    </r>
  </si>
  <si>
    <t>Oui</t>
  </si>
  <si>
    <r>
      <t>Du 1</t>
    </r>
    <r>
      <rPr>
        <i/>
        <vertAlign val="superscript"/>
        <sz val="10"/>
        <color theme="1"/>
        <rFont val="Calibri"/>
        <family val="2"/>
        <scheme val="minor"/>
      </rPr>
      <t>er</t>
    </r>
    <r>
      <rPr>
        <i/>
        <sz val="10"/>
        <color theme="1"/>
        <rFont val="Calibri"/>
        <family val="2"/>
        <scheme val="minor"/>
      </rPr>
      <t xml:space="preserve"> juillet 2022</t>
    </r>
  </si>
  <si>
    <t>- Application des marges de la grille tarifaire en vigueur suite déplafonnement du taux de l'usure pour les OLS</t>
  </si>
  <si>
    <t>PLUS Horizen</t>
  </si>
  <si>
    <r>
      <t>-</t>
    </r>
    <r>
      <rPr>
        <sz val="10"/>
        <color theme="1"/>
        <rFont val="Times New Roman"/>
        <family val="1"/>
      </rPr>
      <t xml:space="preserve">          </t>
    </r>
    <r>
      <rPr>
        <sz val="10"/>
        <color theme="1"/>
        <rFont val="Calibri"/>
        <family val="2"/>
        <scheme val="minor"/>
      </rPr>
      <t>Une première phase de 5 ans à taux fixe sur barème mensuel ;</t>
    </r>
  </si>
  <si>
    <r>
      <t>-</t>
    </r>
    <r>
      <rPr>
        <sz val="10"/>
        <color theme="1"/>
        <rFont val="Times New Roman"/>
        <family val="1"/>
      </rPr>
      <t xml:space="preserve">          </t>
    </r>
    <r>
      <rPr>
        <sz val="10"/>
        <color theme="1"/>
        <rFont val="Calibri"/>
        <family val="2"/>
        <scheme val="minor"/>
      </rPr>
      <t xml:space="preserve">Une seconde phase au taux du Livret A + 0,60% pour une durée minimale de 30 ans pouvant aller jusqu’à 75 ans (pour le financement du foncier en zone tendue). </t>
    </r>
  </si>
  <si>
    <t>Il comporte deux phases d’amortissement :</t>
  </si>
  <si>
    <r>
      <t>Du 1</t>
    </r>
    <r>
      <rPr>
        <i/>
        <vertAlign val="superscript"/>
        <sz val="10"/>
        <color theme="1"/>
        <rFont val="Calibri"/>
        <family val="2"/>
        <scheme val="minor"/>
      </rPr>
      <t xml:space="preserve">er </t>
    </r>
    <r>
      <rPr>
        <i/>
        <sz val="10"/>
        <color theme="1"/>
        <rFont val="Calibri"/>
        <family val="2"/>
        <scheme val="minor"/>
      </rPr>
      <t>août 2022</t>
    </r>
  </si>
  <si>
    <t>Non</t>
  </si>
  <si>
    <t>A noter que la marge composite ne s’applique pas pour les opérations mixtes incluant du PLUS Horizen. Chaque ligne de prêt foncier conservera la marge initiale correspondant au produit.</t>
  </si>
  <si>
    <t>Pour intégration du "bonus jeune" de 5000 €/logement des tranches 2 et 3 du PHB 2.0, renseigner le nombre de logements PLUS, PLAI ou PLS fléchés jeunes dans l'agrément ou intégrés à une structure collective jeunes (résidence universitaire, FJT…)</t>
  </si>
  <si>
    <t>Du 9 août 2022</t>
  </si>
  <si>
    <t xml:space="preserve"> - Calcul de la marge composite en VEFA corrigé</t>
  </si>
  <si>
    <t>- Mise à jour du taux du livret A</t>
  </si>
  <si>
    <t>- Mise à jour du taux du livret A
- Ajout du PLUS Horizen</t>
  </si>
  <si>
    <r>
      <t>Du 1</t>
    </r>
    <r>
      <rPr>
        <i/>
        <vertAlign val="superscript"/>
        <sz val="10"/>
        <color theme="1"/>
        <rFont val="Calibri"/>
        <family val="2"/>
        <scheme val="minor"/>
      </rPr>
      <t xml:space="preserve">er </t>
    </r>
    <r>
      <rPr>
        <i/>
        <sz val="10"/>
        <color theme="1"/>
        <rFont val="Calibri"/>
        <family val="2"/>
        <scheme val="minor"/>
      </rPr>
      <t>février 2023</t>
    </r>
  </si>
  <si>
    <t>Dont nombre de logements éligibles au PHB 2.0 constructions vertes</t>
  </si>
  <si>
    <t>Droit à PHB 2.0 constructions vertes</t>
  </si>
  <si>
    <t>Listes déroulantes</t>
  </si>
  <si>
    <t>Eligible Bonus Energie PHB 2.0 constructions vertes :</t>
  </si>
  <si>
    <t>Droit à PHB 2.0 bonus jeune</t>
  </si>
  <si>
    <t>Prêt Foncier PLUS Horizen à saisir</t>
  </si>
  <si>
    <t>Prêt Construction PLUS Horizen à saisir</t>
  </si>
  <si>
    <r>
      <t xml:space="preserve">Option PLUS horizen souhaitée ? </t>
    </r>
    <r>
      <rPr>
        <i/>
        <sz val="9"/>
        <color theme="1"/>
        <rFont val="Calibri"/>
        <family val="2"/>
        <scheme val="minor"/>
      </rPr>
      <t>(Cf. guide d'utilisation)</t>
    </r>
  </si>
  <si>
    <t>Les prêts PHB 2.0, PHB 2.0 constructions vertes et Booster saisis peuvent être inférieurs ou égaux aux droits calculés.</t>
  </si>
  <si>
    <t>- Introduction du PHB 2.0 constructions vertes</t>
  </si>
  <si>
    <t>CPLS</t>
  </si>
  <si>
    <t>Du 23 février 2023</t>
  </si>
  <si>
    <t>Le droit à PHB 2.0 est de 9 000 € par logement en zones A et Abis, 6 500 € en zone B1 et 5 000 € en zones B2 et C (hors PLI).
Le droit à PHB 2.0 constructions vertes est de 12 000€ par logement et peut être augmenté de 4 000€ par logement éligible au bonus énergie. 
Pour pouvoir obtenir une ligne de PHB 2.0 ou de PHB 2.0 constructions vertes, le bailleur doit disposer d'une enveloppe dédiée. Le "bonus jeune" de 5000 €/logement n'est valable que pour les bailleurs disposant d'enveloppes de PHB 2.0 tranche 2 et/ou 3.</t>
  </si>
  <si>
    <t>Du 11 octobre 2023</t>
  </si>
  <si>
    <t>- Correction d'un cas de minoration du prêt PLI</t>
  </si>
  <si>
    <t>Du 23 novembre 2023</t>
  </si>
  <si>
    <t>- Application de la baisse de marge sur le PLAI à TLA-0,40% pour le calcul de la marge composite et du taux moyen pondéré des prêts construction</t>
  </si>
  <si>
    <t>Du 4 décembre 2023</t>
  </si>
  <si>
    <t>- Application du calcul de la marge composite toutes zones confondues (y compris B2 et C)</t>
  </si>
  <si>
    <t xml:space="preserve"> </t>
  </si>
  <si>
    <t>Du 26 février 2024</t>
  </si>
  <si>
    <t>- Ajout du PLUS Constructions vertes</t>
  </si>
  <si>
    <t>PLUS Constructions vertes</t>
  </si>
  <si>
    <t>Taux du PLUS constructions vertes</t>
  </si>
  <si>
    <t xml:space="preserve">Taux </t>
  </si>
  <si>
    <t>Marge</t>
  </si>
  <si>
    <r>
      <t>PLUS Constructions vertes ?</t>
    </r>
    <r>
      <rPr>
        <i/>
        <sz val="9"/>
        <color theme="1"/>
        <rFont val="Calibri"/>
        <family val="2"/>
        <scheme val="minor"/>
      </rPr>
      <t xml:space="preserve"> (Cf. guide d'utilisation)</t>
    </r>
  </si>
  <si>
    <r>
      <t>Avec une enveloppe totale d’un milliard d’euros</t>
    </r>
    <r>
      <rPr>
        <sz val="11"/>
        <color theme="1"/>
        <rFont val="Calibri"/>
        <family val="2"/>
        <scheme val="minor"/>
      </rPr>
      <t>,</t>
    </r>
    <r>
      <rPr>
        <sz val="10"/>
        <color theme="1"/>
        <rFont val="Calibri"/>
        <family val="2"/>
        <scheme val="minor"/>
      </rPr>
      <t xml:space="preserve"> le prêt PLUS Horizen est ouvert à l’ensemble des organismes éligibles au prêt PLUS, suivant les mêmes conditions d’éligibilité. Il finance tout ou partie du besoin de financement en prêt des opérations de production disposant d’un agrément PLUS, quel que soit le millésime d’agrément. </t>
    </r>
  </si>
  <si>
    <r>
      <t>Avec une enveloppe totale de deux milliards d’euros</t>
    </r>
    <r>
      <rPr>
        <sz val="11"/>
        <color theme="1"/>
        <rFont val="Calibri"/>
        <family val="2"/>
        <scheme val="minor"/>
      </rPr>
      <t>,</t>
    </r>
    <r>
      <rPr>
        <sz val="10"/>
        <color theme="1"/>
        <rFont val="Calibri"/>
        <family val="2"/>
        <scheme val="minor"/>
      </rPr>
      <t xml:space="preserve"> le prêt PLUS Constructions vertes est destiné au financement des opérations PLUS les plus vertueuses d’un point de vue environnemental. La tarification à TLA + 0,20% (au lieu de TLA + 0,60%) s'applique aux opérations éligibles - atteignant le(s) seuil(s) 2025 de la RE2020 - à partir du 26 février 2024. A noter que cette tarification s'applique au prêt foncier et au prêt construction.</t>
    </r>
  </si>
  <si>
    <t>SU de chaque typologie, si nulle, prêt construction nul</t>
  </si>
  <si>
    <t>Subventions non fléchées</t>
  </si>
  <si>
    <t>Montant du PLI CDC et autres prêts &gt; 90% PV PLI (à réimputer sur les FP)+ Pris le prêts CDC avant redressement car sinon trop compliqué, formule circulaire</t>
  </si>
  <si>
    <t>Fonds propres modifiés pour ratio max 90% prêts PLI</t>
  </si>
  <si>
    <t>1. Calcul du foncier</t>
  </si>
  <si>
    <t>2. correction eventuelle sur prêt foncier poour avoir prêt construction &gt;0</t>
  </si>
  <si>
    <t>3. calcul du PLI initial</t>
  </si>
  <si>
    <t>4. calcul du prêt construction simplement : par typologie, prix de revient donné ou calculé moins les financements dispo + correction sur le PLI si prêts dépassent 90% PV</t>
  </si>
  <si>
    <t>5. modif pour redresser en série et éviter d'avoir des prêts négatifs (à cause de la quotité min du PLS peut donner du négatif ailleurs donc on refait plusieurs fois la même manip : s'il y a un prêt négatif, montant se met en ligne 61 et doit être réalloué. (pas pris le cas où à force de redressement le prêt PLI passe au-dessus de 90% de prêts)</t>
  </si>
  <si>
    <t>Cette donnée permet de ventiler les prêts construction et foncier entre typologies. 
Les prêts PLUS/PLAI/PLS/PLI sont répartis au prorata de la surface utile des logements, modulo les prix de revient PLS, PLI et le fléchage de certains prêts et subventions. 
Si la surface utile n'est pas renseignée, le nombre de logements sert de clé de répartition des prêts mais uniquement à titre indicatif. L'information sur la surface utile est nécessaire pour la demande de prêt.</t>
  </si>
  <si>
    <t>Du 20 mai 2024</t>
  </si>
  <si>
    <t>Version du 20/05/2024</t>
  </si>
  <si>
    <t>CALCULETTE CDC (VEFA &amp; Acquisition-Amélioration*)</t>
  </si>
  <si>
    <t>*Vos opérations d'acquisition-amélioration avec travaux d'amélioration énergétique peuvent également être éligibles à l'éco-prêt (offre n'apparaissant pas dans cette calculette dédiée aux prêts construction).</t>
  </si>
  <si>
    <t>Dans les opérations mixtes, le prix de revient du PLS doit être cohérent avec une répartition du prix de revient total à la surface utile.  Il est néanmoins possible de saisir un prix de revient légèrement différent du fait des spécificités des logements.</t>
  </si>
  <si>
    <t>Prix de revient PLS</t>
  </si>
  <si>
    <t>Logement intermédiaire et PLI</t>
  </si>
  <si>
    <t xml:space="preserve">Dans le cadre d'une opération mixte intégrant du logement locatif intermédiaire (LLI), il n'est pas obligatoire d'intégrer le LLI dans la calculette lorsque le prix de revient du LLI est bien indiqué dans l'acte VEFA. </t>
  </si>
  <si>
    <t>Les prêts construction sont calculés au prorata de la surface utile des logements, modulo les prix de revient PLS et le fléchage de certains prêts et subventions.</t>
  </si>
  <si>
    <t>- Intégration de la limite sur les prêts de financement du LLI (CDC et hors CDC) de maximum 90% du prix de revient du LLI</t>
  </si>
  <si>
    <t>L'ensemble des prêts de financement du LLI (PLI CDC et prêts hors CDC) ne peut excéder 90 % du prix de revient du LLI.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</si>
</sst>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quot;€&quot;* #,##0.00_);_(&quot;€&quot;* \(#,##0.00\);_(&quot;€&quot;* &quot;-&quot;??_);_(@_)"/>
    <numFmt numFmtId="165" formatCode="_-* #,##0.00\ _€_-;\-* #,##0.00\ _€_-;_-* &quot;-&quot;??\ _€_-;_-@_-"/>
    <numFmt numFmtId="166" formatCode="_-* #,##0\ &quot;€&quot;_-;\-* #,##0\ &quot;€&quot;_-;_-* &quot;-&quot;??\ &quot;€&quot;_-;_-@_-"/>
    <numFmt numFmtId="167" formatCode="_-* #,##0\ _€_-;\-* #,##0\ _€_-;_-* &quot;-&quot;??\ _€_-;_-@_-"/>
    <numFmt numFmtId="168" formatCode="#,##0\ &quot;€&quot;"/>
    <numFmt numFmtId="169" formatCode="#,##0.00\ &quot;€&quot;"/>
  </numFmts>
  <fonts count="49" x14ac:knownFonts="1">
    <font>
      <sz val="11"/>
      <color theme="1"/>
      <name val="Calibri"/>
      <family val="2"/>
      <scheme val="minor"/>
    </font>
    <font>
      <sz val="11"/>
      <color theme="1"/>
      <name val="Calibri"/>
      <family val="2"/>
      <scheme val="minor"/>
    </font>
    <font>
      <b/>
      <sz val="18"/>
      <color theme="1"/>
      <name val="Calibri"/>
      <family val="2"/>
      <scheme val="minor"/>
    </font>
    <font>
      <b/>
      <sz val="12"/>
      <color theme="0"/>
      <name val="Calibri"/>
      <family val="2"/>
      <scheme val="minor"/>
    </font>
    <font>
      <sz val="9"/>
      <color theme="1"/>
      <name val="Calibri"/>
      <family val="2"/>
      <scheme val="minor"/>
    </font>
    <font>
      <sz val="14"/>
      <color theme="0"/>
      <name val="Raleway SemiBold"/>
      <family val="2"/>
    </font>
    <font>
      <sz val="10"/>
      <color rgb="FF002060"/>
      <name val="Calibri"/>
      <family val="2"/>
      <scheme val="minor"/>
    </font>
    <font>
      <sz val="10"/>
      <color theme="1"/>
      <name val="Calibri"/>
      <family val="2"/>
      <scheme val="minor"/>
    </font>
    <font>
      <sz val="10"/>
      <name val="Calibri"/>
      <family val="2"/>
      <scheme val="minor"/>
    </font>
    <font>
      <b/>
      <sz val="10"/>
      <name val="Calibri"/>
      <family val="2"/>
      <scheme val="minor"/>
    </font>
    <font>
      <b/>
      <sz val="10"/>
      <color theme="1"/>
      <name val="Calibri"/>
      <family val="2"/>
      <scheme val="minor"/>
    </font>
    <font>
      <sz val="9"/>
      <name val="Calibri"/>
      <family val="2"/>
      <scheme val="minor"/>
    </font>
    <font>
      <b/>
      <sz val="9"/>
      <color theme="1"/>
      <name val="Calibri"/>
      <family val="2"/>
      <scheme val="minor"/>
    </font>
    <font>
      <sz val="9"/>
      <color theme="0" tint="-0.499984740745262"/>
      <name val="Calibri"/>
      <family val="2"/>
      <scheme val="minor"/>
    </font>
    <font>
      <sz val="10"/>
      <color theme="0"/>
      <name val="Raleway SemiBold"/>
      <family val="2"/>
    </font>
    <font>
      <b/>
      <sz val="10"/>
      <color theme="0"/>
      <name val="Calibri"/>
      <family val="2"/>
      <scheme val="minor"/>
    </font>
    <font>
      <sz val="10"/>
      <color rgb="FFFF0000"/>
      <name val="Calibri"/>
      <family val="2"/>
      <scheme val="minor"/>
    </font>
    <font>
      <sz val="9"/>
      <color theme="0" tint="-0.249977111117893"/>
      <name val="Calibri"/>
      <family val="2"/>
      <scheme val="minor"/>
    </font>
    <font>
      <b/>
      <sz val="9"/>
      <name val="Calibri"/>
      <family val="2"/>
      <scheme val="minor"/>
    </font>
    <font>
      <sz val="11"/>
      <color rgb="FFFF0000"/>
      <name val="Calibri"/>
      <family val="2"/>
      <scheme val="minor"/>
    </font>
    <font>
      <b/>
      <sz val="10"/>
      <color theme="0" tint="-0.249977111117893"/>
      <name val="Calibri"/>
      <family val="2"/>
      <scheme val="minor"/>
    </font>
    <font>
      <sz val="10"/>
      <color theme="0" tint="-0.249977111117893"/>
      <name val="Calibri"/>
      <family val="2"/>
      <scheme val="minor"/>
    </font>
    <font>
      <sz val="11"/>
      <color theme="0" tint="-0.249977111117893"/>
      <name val="Calibri"/>
      <family val="2"/>
      <scheme val="minor"/>
    </font>
    <font>
      <sz val="8"/>
      <name val="Verdana"/>
      <family val="2"/>
    </font>
    <font>
      <sz val="9"/>
      <color rgb="FFFF0000"/>
      <name val="Calibri"/>
      <family val="2"/>
      <scheme val="minor"/>
    </font>
    <font>
      <b/>
      <sz val="9"/>
      <color theme="0" tint="-0.249977111117893"/>
      <name val="Calibri"/>
      <family val="2"/>
      <scheme val="minor"/>
    </font>
    <font>
      <i/>
      <sz val="10"/>
      <color rgb="FFFF0000"/>
      <name val="Calibri"/>
      <family val="2"/>
      <scheme val="minor"/>
    </font>
    <font>
      <i/>
      <sz val="8"/>
      <name val="Calibri"/>
      <family val="2"/>
      <scheme val="minor"/>
    </font>
    <font>
      <i/>
      <sz val="8"/>
      <color theme="1"/>
      <name val="Calibri"/>
      <family val="2"/>
      <scheme val="minor"/>
    </font>
    <font>
      <i/>
      <sz val="11"/>
      <color theme="1"/>
      <name val="Calibri"/>
      <family val="2"/>
      <scheme val="minor"/>
    </font>
    <font>
      <i/>
      <sz val="9"/>
      <color theme="1"/>
      <name val="Calibri"/>
      <family val="2"/>
      <scheme val="minor"/>
    </font>
    <font>
      <b/>
      <sz val="11"/>
      <color theme="0"/>
      <name val="Calibri"/>
      <family val="2"/>
      <scheme val="minor"/>
    </font>
    <font>
      <i/>
      <sz val="10"/>
      <color theme="1"/>
      <name val="Calibri"/>
      <family val="2"/>
      <scheme val="minor"/>
    </font>
    <font>
      <i/>
      <sz val="9"/>
      <color theme="1"/>
      <name val="Calibri Light"/>
      <family val="2"/>
      <scheme val="major"/>
    </font>
    <font>
      <i/>
      <sz val="9"/>
      <name val="Calibri"/>
      <family val="2"/>
      <scheme val="minor"/>
    </font>
    <font>
      <i/>
      <sz val="9"/>
      <color theme="1" tint="0.499984740745262"/>
      <name val="Calibri"/>
      <family val="2"/>
      <scheme val="minor"/>
    </font>
    <font>
      <i/>
      <vertAlign val="superscript"/>
      <sz val="10"/>
      <color theme="1"/>
      <name val="Calibri"/>
      <family val="2"/>
      <scheme val="minor"/>
    </font>
    <font>
      <i/>
      <sz val="10"/>
      <color theme="1"/>
      <name val="Calibri"/>
      <family val="2"/>
    </font>
    <font>
      <sz val="11"/>
      <name val="Calibri"/>
      <family val="2"/>
      <scheme val="minor"/>
    </font>
    <font>
      <sz val="10"/>
      <color theme="1"/>
      <name val="Times New Roman"/>
      <family val="1"/>
    </font>
    <font>
      <sz val="7"/>
      <name val="Calibri"/>
      <family val="2"/>
      <scheme val="minor"/>
    </font>
    <font>
      <sz val="9"/>
      <name val="Wingdings 2"/>
      <family val="1"/>
      <charset val="2"/>
    </font>
    <font>
      <i/>
      <sz val="9"/>
      <color theme="9"/>
      <name val="Calibri"/>
      <family val="2"/>
      <scheme val="minor"/>
    </font>
    <font>
      <b/>
      <sz val="8"/>
      <name val="Calibri"/>
      <family val="2"/>
      <scheme val="minor"/>
    </font>
    <font>
      <b/>
      <sz val="11"/>
      <name val="Calibri"/>
      <family val="2"/>
      <scheme val="minor"/>
    </font>
    <font>
      <sz val="8"/>
      <name val="Calibri"/>
      <family val="2"/>
      <scheme val="minor"/>
    </font>
    <font>
      <sz val="9"/>
      <color rgb="FFC00000"/>
      <name val="Calibri"/>
      <family val="2"/>
      <scheme val="minor"/>
    </font>
    <font>
      <b/>
      <sz val="9"/>
      <color rgb="FFC00000"/>
      <name val="Calibri"/>
      <family val="2"/>
      <scheme val="minor"/>
    </font>
    <font>
      <b/>
      <sz val="18"/>
      <name val="Calibri"/>
      <family val="2"/>
      <scheme val="minor"/>
    </font>
  </fonts>
  <fills count="12">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7"/>
        <bgColor indexed="64"/>
      </patternFill>
    </fill>
    <fill>
      <patternFill patternType="solid">
        <fgColor theme="5"/>
        <bgColor indexed="64"/>
      </patternFill>
    </fill>
    <fill>
      <patternFill patternType="solid">
        <fgColor theme="0" tint="-0.14999847407452621"/>
        <bgColor indexed="64"/>
      </patternFill>
    </fill>
    <fill>
      <patternFill patternType="solid">
        <fgColor rgb="FFC00000"/>
        <bgColor indexed="64"/>
      </patternFill>
    </fill>
    <fill>
      <patternFill patternType="solid">
        <fgColor theme="5" tint="0.39997558519241921"/>
        <bgColor indexed="64"/>
      </patternFill>
    </fill>
    <fill>
      <patternFill patternType="solid">
        <fgColor theme="7" tint="0.59999389629810485"/>
        <bgColor indexed="64"/>
      </patternFill>
    </fill>
  </fills>
  <borders count="31">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top/>
      <bottom style="medium">
        <color theme="0" tint="-0.249977111117893"/>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style="thin">
        <color indexed="64"/>
      </top>
      <bottom style="thin">
        <color indexed="64"/>
      </bottom>
      <diagonal/>
    </border>
    <border>
      <left style="thin">
        <color auto="1"/>
      </left>
      <right/>
      <top/>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right/>
      <top style="medium">
        <color rgb="FFFF0000"/>
      </top>
      <bottom/>
      <diagonal/>
    </border>
    <border>
      <left/>
      <right style="medium">
        <color rgb="FFFF0000"/>
      </right>
      <top/>
      <bottom/>
      <diagonal/>
    </border>
    <border>
      <left/>
      <right/>
      <top style="thin">
        <color theme="0" tint="-0.499984740745262"/>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14999847407452621"/>
      </top>
      <bottom style="thin">
        <color theme="0" tint="-0.14999847407452621"/>
      </bottom>
      <diagonal/>
    </border>
    <border>
      <left/>
      <right/>
      <top style="thin">
        <color theme="0" tint="-0.14999847407452621"/>
      </top>
      <bottom/>
      <diagonal/>
    </border>
    <border>
      <left/>
      <right/>
      <top/>
      <bottom style="thin">
        <color theme="0" tint="-0.14999847407452621"/>
      </bottom>
      <diagonal/>
    </border>
  </borders>
  <cellStyleXfs count="6">
    <xf numFmtId="0" fontId="0"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cellStyleXfs>
  <cellXfs count="380">
    <xf numFmtId="0" fontId="0" fillId="0" borderId="0" xfId="0"/>
    <xf numFmtId="0" fontId="0" fillId="2" borderId="0" xfId="0" applyFill="1"/>
    <xf numFmtId="164" fontId="10" fillId="4" borderId="0" xfId="3" applyNumberFormat="1" applyFont="1" applyFill="1" applyBorder="1" applyAlignment="1" applyProtection="1">
      <alignment horizontal="center" vertical="center" wrapText="1"/>
      <protection hidden="1"/>
    </xf>
    <xf numFmtId="166" fontId="4" fillId="4" borderId="0" xfId="3" applyNumberFormat="1" applyFont="1" applyFill="1" applyBorder="1" applyAlignment="1" applyProtection="1">
      <alignment horizontal="center" vertical="center" wrapText="1"/>
      <protection hidden="1"/>
    </xf>
    <xf numFmtId="0" fontId="0" fillId="2" borderId="12" xfId="0" applyFill="1" applyBorder="1"/>
    <xf numFmtId="9" fontId="23" fillId="2" borderId="12" xfId="1" applyNumberFormat="1" applyFont="1" applyFill="1" applyBorder="1" applyAlignment="1">
      <alignment horizontal="center" vertical="center"/>
    </xf>
    <xf numFmtId="10" fontId="0" fillId="2" borderId="12" xfId="0" applyNumberFormat="1" applyFill="1" applyBorder="1"/>
    <xf numFmtId="0" fontId="7" fillId="2" borderId="0" xfId="0" applyFont="1" applyFill="1" applyAlignment="1">
      <alignment vertical="center"/>
    </xf>
    <xf numFmtId="0" fontId="7" fillId="2" borderId="0" xfId="0" applyFont="1" applyFill="1"/>
    <xf numFmtId="0" fontId="10" fillId="8" borderId="0" xfId="0" applyFont="1" applyFill="1" applyAlignment="1">
      <alignment vertical="center" wrapText="1"/>
    </xf>
    <xf numFmtId="0" fontId="7" fillId="2" borderId="0" xfId="0" applyFont="1" applyFill="1" applyAlignment="1">
      <alignment horizontal="left" vertical="center" indent="1"/>
    </xf>
    <xf numFmtId="0" fontId="7" fillId="2" borderId="0" xfId="0" applyFont="1" applyFill="1" applyAlignment="1">
      <alignment horizontal="left" vertical="center" wrapText="1" indent="1"/>
    </xf>
    <xf numFmtId="0" fontId="10" fillId="8" borderId="0" xfId="0" applyFont="1" applyFill="1" applyAlignment="1">
      <alignment vertical="center"/>
    </xf>
    <xf numFmtId="0" fontId="26" fillId="2" borderId="0" xfId="0" applyFont="1" applyFill="1"/>
    <xf numFmtId="0" fontId="7" fillId="2" borderId="0" xfId="0" applyFont="1" applyFill="1" applyAlignment="1">
      <alignment vertical="center" wrapText="1"/>
    </xf>
    <xf numFmtId="0" fontId="7" fillId="3" borderId="0" xfId="0" applyFont="1" applyFill="1" applyBorder="1" applyProtection="1">
      <protection hidden="1"/>
    </xf>
    <xf numFmtId="0" fontId="7" fillId="3" borderId="0" xfId="0" applyFont="1" applyFill="1" applyBorder="1" applyAlignment="1" applyProtection="1">
      <alignment vertical="center"/>
      <protection hidden="1"/>
    </xf>
    <xf numFmtId="0" fontId="7" fillId="2" borderId="0" xfId="0" applyFont="1" applyFill="1" applyProtection="1">
      <protection hidden="1"/>
    </xf>
    <xf numFmtId="0" fontId="6" fillId="2" borderId="0" xfId="0" applyFont="1" applyFill="1" applyBorder="1" applyProtection="1">
      <protection hidden="1"/>
    </xf>
    <xf numFmtId="0" fontId="7" fillId="2" borderId="0" xfId="0" applyFont="1" applyFill="1" applyBorder="1" applyProtection="1">
      <protection hidden="1"/>
    </xf>
    <xf numFmtId="0" fontId="8" fillId="2" borderId="0" xfId="0" applyFont="1" applyFill="1" applyBorder="1" applyAlignment="1" applyProtection="1">
      <alignment horizontal="left" vertical="center"/>
      <protection hidden="1"/>
    </xf>
    <xf numFmtId="0" fontId="8" fillId="2" borderId="0" xfId="0" applyFont="1" applyFill="1" applyBorder="1" applyProtection="1">
      <protection hidden="1"/>
    </xf>
    <xf numFmtId="0" fontId="8" fillId="2" borderId="8" xfId="0" applyFont="1" applyFill="1" applyBorder="1" applyProtection="1">
      <protection hidden="1"/>
    </xf>
    <xf numFmtId="0" fontId="11" fillId="2" borderId="0" xfId="0" applyFont="1" applyFill="1" applyBorder="1" applyProtection="1">
      <protection hidden="1"/>
    </xf>
    <xf numFmtId="0" fontId="13" fillId="2" borderId="0" xfId="0" applyFont="1" applyFill="1" applyBorder="1" applyProtection="1">
      <protection hidden="1"/>
    </xf>
    <xf numFmtId="0" fontId="0" fillId="3" borderId="6" xfId="0" applyFill="1" applyBorder="1" applyProtection="1">
      <protection hidden="1"/>
    </xf>
    <xf numFmtId="0" fontId="0" fillId="3" borderId="7" xfId="0" applyFill="1" applyBorder="1" applyProtection="1">
      <protection hidden="1"/>
    </xf>
    <xf numFmtId="0" fontId="5" fillId="2" borderId="0" xfId="0" applyFont="1" applyFill="1" applyBorder="1" applyAlignment="1" applyProtection="1">
      <alignment vertical="center" wrapText="1"/>
      <protection hidden="1"/>
    </xf>
    <xf numFmtId="0" fontId="7" fillId="4" borderId="0" xfId="0" applyFont="1" applyFill="1" applyBorder="1" applyProtection="1">
      <protection hidden="1"/>
    </xf>
    <xf numFmtId="0" fontId="15" fillId="4" borderId="0" xfId="0" applyFont="1" applyFill="1" applyBorder="1" applyAlignment="1" applyProtection="1">
      <alignment horizontal="center" vertical="center" wrapText="1"/>
      <protection hidden="1"/>
    </xf>
    <xf numFmtId="0" fontId="7" fillId="4" borderId="0" xfId="0" applyFont="1" applyFill="1" applyBorder="1" applyAlignment="1" applyProtection="1">
      <alignment vertical="center"/>
      <protection hidden="1"/>
    </xf>
    <xf numFmtId="0" fontId="7" fillId="4" borderId="0" xfId="0" applyFont="1" applyFill="1" applyBorder="1" applyAlignment="1" applyProtection="1">
      <alignment horizontal="right"/>
      <protection hidden="1"/>
    </xf>
    <xf numFmtId="0" fontId="7" fillId="4" borderId="0" xfId="0" applyFont="1" applyFill="1" applyBorder="1" applyAlignment="1" applyProtection="1">
      <alignment horizontal="right" vertical="center"/>
      <protection hidden="1"/>
    </xf>
    <xf numFmtId="166" fontId="4" fillId="4" borderId="0" xfId="5" applyNumberFormat="1" applyFont="1" applyFill="1" applyBorder="1" applyAlignment="1" applyProtection="1">
      <alignment horizontal="center" vertical="center" wrapText="1"/>
      <protection hidden="1"/>
    </xf>
    <xf numFmtId="166" fontId="4" fillId="4" borderId="0" xfId="0" applyNumberFormat="1" applyFont="1" applyFill="1" applyBorder="1" applyProtection="1">
      <protection hidden="1"/>
    </xf>
    <xf numFmtId="0" fontId="7" fillId="4" borderId="0" xfId="0" applyFont="1" applyFill="1" applyProtection="1">
      <protection hidden="1"/>
    </xf>
    <xf numFmtId="166" fontId="4" fillId="4" borderId="0" xfId="0" applyNumberFormat="1" applyFont="1" applyFill="1" applyProtection="1">
      <protection hidden="1"/>
    </xf>
    <xf numFmtId="0" fontId="10" fillId="4" borderId="0" xfId="0" applyFont="1" applyFill="1" applyBorder="1" applyProtection="1">
      <protection hidden="1"/>
    </xf>
    <xf numFmtId="166" fontId="12" fillId="4" borderId="0" xfId="0" applyNumberFormat="1" applyFont="1" applyFill="1" applyBorder="1" applyProtection="1">
      <protection hidden="1"/>
    </xf>
    <xf numFmtId="0" fontId="16" fillId="4" borderId="0" xfId="0" applyFont="1" applyFill="1" applyBorder="1" applyProtection="1">
      <protection hidden="1"/>
    </xf>
    <xf numFmtId="0" fontId="7" fillId="4" borderId="0" xfId="0" applyFont="1" applyFill="1" applyBorder="1" applyAlignment="1" applyProtection="1">
      <alignment wrapText="1"/>
      <protection hidden="1"/>
    </xf>
    <xf numFmtId="0" fontId="18" fillId="2" borderId="0" xfId="0" applyFont="1" applyFill="1" applyBorder="1" applyProtection="1">
      <protection hidden="1"/>
    </xf>
    <xf numFmtId="0" fontId="21" fillId="4" borderId="0" xfId="0" applyFont="1" applyFill="1" applyBorder="1" applyProtection="1">
      <protection hidden="1"/>
    </xf>
    <xf numFmtId="0" fontId="17" fillId="4" borderId="0" xfId="0" applyFont="1" applyFill="1" applyBorder="1" applyProtection="1">
      <protection hidden="1"/>
    </xf>
    <xf numFmtId="0" fontId="0" fillId="3" borderId="0" xfId="0" applyFill="1" applyBorder="1" applyProtection="1">
      <protection hidden="1"/>
    </xf>
    <xf numFmtId="0" fontId="0" fillId="2" borderId="0" xfId="0" applyFill="1" applyBorder="1" applyProtection="1">
      <protection hidden="1"/>
    </xf>
    <xf numFmtId="0" fontId="0" fillId="2" borderId="0" xfId="0" applyFill="1" applyProtection="1">
      <protection hidden="1"/>
    </xf>
    <xf numFmtId="0" fontId="6" fillId="2" borderId="0" xfId="0" applyFont="1" applyFill="1" applyBorder="1" applyAlignment="1" applyProtection="1">
      <alignment horizontal="center" vertical="center"/>
      <protection hidden="1"/>
    </xf>
    <xf numFmtId="0" fontId="0" fillId="4" borderId="0" xfId="0" applyFill="1" applyProtection="1">
      <protection hidden="1"/>
    </xf>
    <xf numFmtId="0" fontId="0" fillId="4" borderId="0" xfId="0" applyFill="1" applyBorder="1" applyProtection="1">
      <protection hidden="1"/>
    </xf>
    <xf numFmtId="0" fontId="22" fillId="4" borderId="0" xfId="0" applyFont="1" applyFill="1" applyBorder="1" applyProtection="1">
      <protection hidden="1"/>
    </xf>
    <xf numFmtId="167" fontId="17" fillId="4" borderId="0" xfId="0" applyNumberFormat="1" applyFont="1" applyFill="1" applyBorder="1" applyAlignment="1" applyProtection="1">
      <protection hidden="1"/>
    </xf>
    <xf numFmtId="0" fontId="19" fillId="4" borderId="0" xfId="0" applyFont="1" applyFill="1" applyBorder="1" applyProtection="1">
      <protection hidden="1"/>
    </xf>
    <xf numFmtId="166" fontId="8" fillId="4" borderId="0" xfId="0" applyNumberFormat="1" applyFont="1" applyFill="1" applyBorder="1" applyAlignment="1" applyProtection="1">
      <alignment horizontal="center" vertical="center" wrapText="1"/>
      <protection hidden="1"/>
    </xf>
    <xf numFmtId="166" fontId="27" fillId="4" borderId="0" xfId="0" applyNumberFormat="1" applyFont="1" applyFill="1" applyBorder="1" applyAlignment="1" applyProtection="1">
      <alignment horizontal="center" vertical="center" wrapText="1"/>
      <protection hidden="1"/>
    </xf>
    <xf numFmtId="0" fontId="29" fillId="4" borderId="0" xfId="0" applyFont="1" applyFill="1" applyProtection="1">
      <protection hidden="1"/>
    </xf>
    <xf numFmtId="168" fontId="8" fillId="4" borderId="12" xfId="0" applyNumberFormat="1" applyFont="1" applyFill="1" applyBorder="1" applyAlignment="1" applyProtection="1">
      <alignment horizontal="center" vertical="center"/>
      <protection hidden="1"/>
    </xf>
    <xf numFmtId="166" fontId="8" fillId="4" borderId="0" xfId="0" applyNumberFormat="1" applyFont="1" applyFill="1" applyBorder="1" applyAlignment="1" applyProtection="1">
      <alignment horizontal="center" vertical="center"/>
      <protection hidden="1"/>
    </xf>
    <xf numFmtId="166" fontId="8" fillId="4" borderId="12" xfId="0" applyNumberFormat="1" applyFont="1" applyFill="1" applyBorder="1" applyAlignment="1" applyProtection="1">
      <alignment horizontal="center" vertical="center"/>
      <protection hidden="1"/>
    </xf>
    <xf numFmtId="166" fontId="27" fillId="4" borderId="0" xfId="0" applyNumberFormat="1" applyFont="1" applyFill="1" applyBorder="1" applyAlignment="1" applyProtection="1">
      <alignment horizontal="center" vertical="center"/>
      <protection hidden="1"/>
    </xf>
    <xf numFmtId="168" fontId="27" fillId="4" borderId="0" xfId="0" applyNumberFormat="1" applyFont="1" applyFill="1" applyBorder="1" applyAlignment="1" applyProtection="1">
      <alignment horizontal="center" vertical="center"/>
      <protection hidden="1"/>
    </xf>
    <xf numFmtId="167" fontId="8" fillId="4" borderId="0" xfId="1" applyNumberFormat="1" applyFont="1" applyFill="1" applyBorder="1" applyAlignment="1" applyProtection="1">
      <alignment horizontal="center" vertical="center"/>
      <protection hidden="1"/>
    </xf>
    <xf numFmtId="167" fontId="27" fillId="4" borderId="0" xfId="1" applyNumberFormat="1" applyFont="1" applyFill="1" applyBorder="1" applyAlignment="1" applyProtection="1">
      <alignment horizontal="center" vertical="center"/>
      <protection hidden="1"/>
    </xf>
    <xf numFmtId="168" fontId="8" fillId="4" borderId="12" xfId="1" applyNumberFormat="1" applyFont="1" applyFill="1" applyBorder="1" applyAlignment="1" applyProtection="1">
      <alignment horizontal="center" vertical="center"/>
      <protection hidden="1"/>
    </xf>
    <xf numFmtId="167" fontId="9" fillId="4" borderId="0" xfId="1" applyNumberFormat="1" applyFont="1" applyFill="1" applyBorder="1" applyAlignment="1" applyProtection="1">
      <alignment horizontal="center" vertical="center"/>
      <protection hidden="1"/>
    </xf>
    <xf numFmtId="167" fontId="8" fillId="4" borderId="12" xfId="1" applyNumberFormat="1" applyFont="1" applyFill="1" applyBorder="1" applyAlignment="1" applyProtection="1">
      <alignment horizontal="center" vertical="center"/>
      <protection hidden="1"/>
    </xf>
    <xf numFmtId="0" fontId="28" fillId="4" borderId="0" xfId="0" applyFont="1" applyFill="1" applyAlignment="1" applyProtection="1">
      <alignment horizontal="center" vertical="center" wrapText="1"/>
      <protection hidden="1"/>
    </xf>
    <xf numFmtId="166" fontId="11" fillId="4" borderId="0" xfId="0" applyNumberFormat="1" applyFont="1" applyFill="1" applyBorder="1" applyProtection="1">
      <protection hidden="1"/>
    </xf>
    <xf numFmtId="0" fontId="27" fillId="4" borderId="0" xfId="0" applyNumberFormat="1" applyFont="1" applyFill="1" applyBorder="1" applyAlignment="1" applyProtection="1">
      <alignment horizontal="center" vertical="center"/>
      <protection hidden="1"/>
    </xf>
    <xf numFmtId="0" fontId="33" fillId="2" borderId="0" xfId="0" applyFont="1" applyFill="1" applyBorder="1" applyProtection="1">
      <protection hidden="1"/>
    </xf>
    <xf numFmtId="0" fontId="22" fillId="2" borderId="0" xfId="0" applyFont="1" applyFill="1" applyBorder="1" applyProtection="1">
      <protection hidden="1"/>
    </xf>
    <xf numFmtId="0" fontId="22" fillId="3" borderId="6" xfId="0" applyFont="1" applyFill="1" applyBorder="1" applyProtection="1">
      <protection hidden="1"/>
    </xf>
    <xf numFmtId="0" fontId="21" fillId="2" borderId="0" xfId="0" applyFont="1" applyFill="1" applyBorder="1" applyProtection="1">
      <protection hidden="1"/>
    </xf>
    <xf numFmtId="0" fontId="21" fillId="2" borderId="0" xfId="0" applyFont="1" applyFill="1" applyBorder="1" applyAlignment="1" applyProtection="1">
      <alignment horizontal="center" vertical="center"/>
      <protection hidden="1"/>
    </xf>
    <xf numFmtId="0" fontId="20" fillId="4" borderId="0" xfId="0" applyFont="1" applyFill="1" applyBorder="1" applyAlignment="1" applyProtection="1">
      <alignment horizontal="center" vertical="center" wrapText="1"/>
      <protection hidden="1"/>
    </xf>
    <xf numFmtId="164" fontId="20" fillId="4" borderId="0" xfId="3" applyNumberFormat="1" applyFont="1" applyFill="1" applyBorder="1" applyAlignment="1" applyProtection="1">
      <alignment horizontal="center" vertical="center" wrapText="1"/>
      <protection hidden="1"/>
    </xf>
    <xf numFmtId="0" fontId="21" fillId="4" borderId="0" xfId="0" applyFont="1" applyFill="1" applyBorder="1" applyAlignment="1" applyProtection="1">
      <alignment horizontal="right" vertical="center"/>
      <protection hidden="1"/>
    </xf>
    <xf numFmtId="0" fontId="22" fillId="2" borderId="0" xfId="0" applyFont="1" applyFill="1" applyProtection="1">
      <protection hidden="1"/>
    </xf>
    <xf numFmtId="1" fontId="11" fillId="2" borderId="0" xfId="0" applyNumberFormat="1" applyFont="1" applyFill="1" applyBorder="1" applyAlignment="1" applyProtection="1">
      <alignment horizontal="center" vertical="center"/>
      <protection locked="0"/>
    </xf>
    <xf numFmtId="1" fontId="18" fillId="2" borderId="0" xfId="3" applyNumberFormat="1" applyFont="1" applyFill="1" applyBorder="1" applyAlignment="1" applyProtection="1">
      <alignment horizontal="center" vertical="center" wrapText="1"/>
      <protection hidden="1"/>
    </xf>
    <xf numFmtId="14" fontId="0" fillId="2" borderId="0" xfId="0" applyNumberFormat="1" applyFill="1"/>
    <xf numFmtId="0" fontId="32" fillId="2" borderId="0" xfId="0" applyFont="1" applyFill="1" applyAlignment="1">
      <alignment vertical="center" wrapText="1"/>
    </xf>
    <xf numFmtId="0" fontId="32" fillId="2" borderId="0" xfId="0" applyFont="1" applyFill="1"/>
    <xf numFmtId="1" fontId="17" fillId="2" borderId="0" xfId="0" applyNumberFormat="1" applyFont="1" applyFill="1" applyBorder="1" applyAlignment="1" applyProtection="1">
      <alignment horizontal="center" vertical="center"/>
      <protection locked="0"/>
    </xf>
    <xf numFmtId="1" fontId="17" fillId="2" borderId="21" xfId="0" applyNumberFormat="1" applyFont="1" applyFill="1" applyBorder="1" applyAlignment="1" applyProtection="1">
      <alignment horizontal="center" vertical="center"/>
      <protection locked="0"/>
    </xf>
    <xf numFmtId="0" fontId="17" fillId="2" borderId="0" xfId="0" applyFont="1" applyFill="1" applyBorder="1" applyProtection="1">
      <protection hidden="1"/>
    </xf>
    <xf numFmtId="0" fontId="21" fillId="4" borderId="0" xfId="0" applyFont="1" applyFill="1" applyBorder="1" applyAlignment="1" applyProtection="1">
      <alignment vertical="center"/>
      <protection hidden="1"/>
    </xf>
    <xf numFmtId="0" fontId="21" fillId="4" borderId="0" xfId="0" applyFont="1" applyFill="1" applyProtection="1">
      <protection hidden="1"/>
    </xf>
    <xf numFmtId="0" fontId="20" fillId="4" borderId="0" xfId="0" applyFont="1" applyFill="1" applyBorder="1" applyProtection="1">
      <protection hidden="1"/>
    </xf>
    <xf numFmtId="0" fontId="8" fillId="4" borderId="0" xfId="0" applyFont="1" applyFill="1" applyBorder="1" applyProtection="1">
      <protection hidden="1"/>
    </xf>
    <xf numFmtId="166" fontId="18" fillId="4" borderId="0" xfId="0" applyNumberFormat="1" applyFont="1" applyFill="1" applyBorder="1" applyAlignment="1" applyProtection="1">
      <alignment horizontal="center" vertical="center"/>
      <protection hidden="1"/>
    </xf>
    <xf numFmtId="0" fontId="8" fillId="4" borderId="0" xfId="0" applyFont="1" applyFill="1" applyBorder="1" applyAlignment="1" applyProtection="1">
      <protection hidden="1"/>
    </xf>
    <xf numFmtId="0" fontId="9" fillId="4" borderId="0" xfId="0" applyFont="1" applyFill="1" applyBorder="1" applyAlignment="1" applyProtection="1">
      <alignment vertical="center"/>
      <protection hidden="1"/>
    </xf>
    <xf numFmtId="166" fontId="11" fillId="4" borderId="0" xfId="3" applyNumberFormat="1" applyFont="1" applyFill="1" applyBorder="1" applyAlignment="1" applyProtection="1">
      <alignment vertical="center" wrapText="1"/>
      <protection hidden="1"/>
    </xf>
    <xf numFmtId="10" fontId="0" fillId="2" borderId="12" xfId="2" applyNumberFormat="1" applyFont="1" applyFill="1" applyBorder="1"/>
    <xf numFmtId="169" fontId="8" fillId="4" borderId="0" xfId="3" applyNumberFormat="1" applyFont="1" applyFill="1" applyBorder="1" applyAlignment="1" applyProtection="1">
      <alignment horizontal="center" vertical="center" wrapText="1"/>
      <protection hidden="1"/>
    </xf>
    <xf numFmtId="169" fontId="8" fillId="4" borderId="0" xfId="0" applyNumberFormat="1" applyFont="1" applyFill="1" applyBorder="1" applyProtection="1">
      <protection hidden="1"/>
    </xf>
    <xf numFmtId="169" fontId="8" fillId="4" borderId="0" xfId="0" applyNumberFormat="1" applyFont="1" applyFill="1" applyBorder="1" applyAlignment="1" applyProtection="1">
      <protection hidden="1"/>
    </xf>
    <xf numFmtId="169" fontId="11" fillId="4" borderId="0" xfId="0" applyNumberFormat="1" applyFont="1" applyFill="1" applyBorder="1" applyAlignment="1" applyProtection="1">
      <alignment horizontal="right" vertical="center"/>
      <protection hidden="1"/>
    </xf>
    <xf numFmtId="169" fontId="11" fillId="4" borderId="0" xfId="0" applyNumberFormat="1" applyFont="1" applyFill="1" applyBorder="1" applyProtection="1">
      <protection hidden="1"/>
    </xf>
    <xf numFmtId="166" fontId="11" fillId="4" borderId="0" xfId="0" applyNumberFormat="1" applyFont="1" applyFill="1" applyBorder="1" applyAlignment="1" applyProtection="1">
      <protection hidden="1"/>
    </xf>
    <xf numFmtId="169" fontId="11" fillId="4" borderId="0" xfId="0" applyNumberFormat="1" applyFont="1" applyFill="1" applyBorder="1" applyAlignment="1" applyProtection="1">
      <protection hidden="1"/>
    </xf>
    <xf numFmtId="0" fontId="38" fillId="2" borderId="0" xfId="0" applyFont="1" applyFill="1" applyBorder="1" applyProtection="1">
      <protection hidden="1"/>
    </xf>
    <xf numFmtId="0" fontId="8" fillId="4" borderId="0" xfId="0" applyFont="1" applyFill="1" applyBorder="1" applyAlignment="1" applyProtection="1">
      <alignment vertical="center"/>
      <protection hidden="1"/>
    </xf>
    <xf numFmtId="0" fontId="8" fillId="4" borderId="0" xfId="0" applyFont="1" applyFill="1" applyProtection="1">
      <protection hidden="1"/>
    </xf>
    <xf numFmtId="0" fontId="38" fillId="4" borderId="0" xfId="0" applyFont="1" applyFill="1" applyBorder="1" applyProtection="1">
      <protection hidden="1"/>
    </xf>
    <xf numFmtId="0" fontId="7" fillId="2" borderId="0" xfId="0" applyFont="1" applyFill="1" applyAlignment="1">
      <alignment horizontal="left" vertical="top" wrapText="1" indent="1"/>
    </xf>
    <xf numFmtId="0" fontId="10" fillId="2" borderId="0" xfId="0" applyFont="1" applyFill="1" applyBorder="1" applyAlignment="1" applyProtection="1">
      <alignment vertical="center"/>
      <protection hidden="1"/>
    </xf>
    <xf numFmtId="1" fontId="11" fillId="2" borderId="0" xfId="0" applyNumberFormat="1" applyFont="1" applyFill="1" applyBorder="1" applyAlignment="1" applyProtection="1">
      <alignment vertical="center"/>
      <protection locked="0"/>
    </xf>
    <xf numFmtId="4" fontId="11" fillId="2" borderId="0" xfId="0" applyNumberFormat="1" applyFont="1" applyFill="1" applyBorder="1" applyAlignment="1" applyProtection="1">
      <alignment vertical="center"/>
      <protection locked="0"/>
    </xf>
    <xf numFmtId="0" fontId="9" fillId="2" borderId="0" xfId="0" applyFont="1" applyFill="1" applyBorder="1" applyAlignment="1" applyProtection="1">
      <protection hidden="1"/>
    </xf>
    <xf numFmtId="1" fontId="18" fillId="2" borderId="0" xfId="3" applyNumberFormat="1" applyFont="1" applyFill="1" applyBorder="1" applyAlignment="1" applyProtection="1">
      <alignment vertical="center" wrapText="1"/>
      <protection hidden="1"/>
    </xf>
    <xf numFmtId="1" fontId="12" fillId="2" borderId="0" xfId="3" applyNumberFormat="1" applyFont="1" applyFill="1" applyBorder="1" applyAlignment="1" applyProtection="1">
      <alignment vertical="center" wrapText="1"/>
      <protection hidden="1"/>
    </xf>
    <xf numFmtId="165" fontId="18" fillId="2" borderId="0" xfId="1" applyNumberFormat="1" applyFont="1" applyFill="1" applyBorder="1" applyAlignment="1" applyProtection="1">
      <alignment vertical="center" wrapText="1"/>
      <protection hidden="1"/>
    </xf>
    <xf numFmtId="0" fontId="6" fillId="2" borderId="22" xfId="0" applyFont="1" applyFill="1" applyBorder="1" applyProtection="1">
      <protection hidden="1"/>
    </xf>
    <xf numFmtId="0" fontId="21" fillId="2" borderId="22" xfId="0" applyFont="1" applyFill="1" applyBorder="1" applyProtection="1">
      <protection hidden="1"/>
    </xf>
    <xf numFmtId="0" fontId="7" fillId="2" borderId="22" xfId="0" applyFont="1" applyFill="1" applyBorder="1" applyProtection="1">
      <protection hidden="1"/>
    </xf>
    <xf numFmtId="0" fontId="2" fillId="2" borderId="0" xfId="0" applyFont="1" applyFill="1" applyBorder="1" applyAlignment="1" applyProtection="1">
      <alignment horizontal="center" vertical="center"/>
      <protection hidden="1"/>
    </xf>
    <xf numFmtId="0" fontId="0" fillId="2" borderId="0" xfId="0" applyFill="1" applyBorder="1"/>
    <xf numFmtId="10" fontId="0" fillId="2" borderId="0" xfId="0" applyNumberFormat="1" applyFill="1" applyBorder="1"/>
    <xf numFmtId="0" fontId="35" fillId="2" borderId="0" xfId="0" applyFont="1" applyFill="1" applyBorder="1" applyAlignment="1" applyProtection="1">
      <alignment horizontal="left" vertical="center" wrapText="1"/>
      <protection hidden="1"/>
    </xf>
    <xf numFmtId="0" fontId="38" fillId="3" borderId="5" xfId="0" applyFont="1" applyFill="1" applyBorder="1" applyProtection="1">
      <protection hidden="1"/>
    </xf>
    <xf numFmtId="0" fontId="8" fillId="2" borderId="0" xfId="0" applyFont="1" applyFill="1" applyBorder="1" applyAlignment="1" applyProtection="1">
      <alignment vertical="top"/>
      <protection hidden="1"/>
    </xf>
    <xf numFmtId="1" fontId="11" fillId="2" borderId="23" xfId="0" applyNumberFormat="1" applyFont="1" applyFill="1" applyBorder="1" applyAlignment="1" applyProtection="1">
      <alignment vertical="center"/>
      <protection locked="0"/>
    </xf>
    <xf numFmtId="0" fontId="40" fillId="2" borderId="0" xfId="0" applyFont="1" applyFill="1" applyBorder="1" applyAlignment="1" applyProtection="1">
      <alignment horizontal="center" vertical="center" wrapText="1"/>
      <protection hidden="1"/>
    </xf>
    <xf numFmtId="0" fontId="18" fillId="2" borderId="22" xfId="0" applyFont="1" applyFill="1" applyBorder="1" applyProtection="1">
      <protection hidden="1"/>
    </xf>
    <xf numFmtId="166" fontId="41" fillId="4" borderId="0" xfId="0" applyNumberFormat="1" applyFont="1" applyFill="1" applyBorder="1" applyProtection="1">
      <protection hidden="1"/>
    </xf>
    <xf numFmtId="166" fontId="18" fillId="2" borderId="12" xfId="0" applyNumberFormat="1" applyFont="1" applyFill="1" applyBorder="1" applyAlignment="1" applyProtection="1">
      <alignment horizontal="center" vertical="center"/>
      <protection locked="0"/>
    </xf>
    <xf numFmtId="0" fontId="8" fillId="4" borderId="0" xfId="0" applyFont="1" applyFill="1" applyBorder="1" applyAlignment="1" applyProtection="1">
      <alignment horizontal="center" vertical="center"/>
      <protection hidden="1"/>
    </xf>
    <xf numFmtId="0" fontId="14" fillId="0" borderId="0" xfId="0" applyFont="1" applyFill="1" applyBorder="1" applyAlignment="1" applyProtection="1">
      <alignment vertical="center" wrapText="1"/>
      <protection hidden="1"/>
    </xf>
    <xf numFmtId="166" fontId="11" fillId="4" borderId="0" xfId="0" applyNumberFormat="1" applyFont="1" applyFill="1" applyBorder="1" applyAlignment="1" applyProtection="1">
      <alignment horizontal="right" vertical="center"/>
      <protection hidden="1"/>
    </xf>
    <xf numFmtId="166" fontId="9" fillId="4" borderId="0" xfId="3" applyNumberFormat="1" applyFont="1" applyFill="1" applyBorder="1" applyAlignment="1" applyProtection="1">
      <alignment horizontal="center" vertical="center" wrapText="1"/>
      <protection hidden="1"/>
    </xf>
    <xf numFmtId="166" fontId="8" fillId="4" borderId="0" xfId="0" applyNumberFormat="1" applyFont="1" applyFill="1" applyBorder="1" applyProtection="1">
      <protection hidden="1"/>
    </xf>
    <xf numFmtId="166" fontId="8" fillId="4" borderId="0" xfId="3" applyNumberFormat="1" applyFont="1" applyFill="1" applyBorder="1" applyAlignment="1" applyProtection="1">
      <alignment horizontal="center" vertical="center" wrapText="1"/>
      <protection hidden="1"/>
    </xf>
    <xf numFmtId="166" fontId="8" fillId="4" borderId="0" xfId="0" applyNumberFormat="1" applyFont="1" applyFill="1" applyBorder="1" applyAlignment="1" applyProtection="1">
      <protection hidden="1"/>
    </xf>
    <xf numFmtId="166" fontId="11" fillId="4" borderId="0" xfId="0" applyNumberFormat="1" applyFont="1" applyFill="1" applyBorder="1" applyAlignment="1" applyProtection="1">
      <alignment horizontal="left" vertical="top"/>
      <protection hidden="1"/>
    </xf>
    <xf numFmtId="166" fontId="11" fillId="4" borderId="0" xfId="0" applyNumberFormat="1" applyFont="1" applyFill="1" applyBorder="1" applyAlignment="1" applyProtection="1">
      <alignment horizontal="center" vertical="center"/>
      <protection hidden="1"/>
    </xf>
    <xf numFmtId="0" fontId="11" fillId="4" borderId="0" xfId="0" applyNumberFormat="1" applyFont="1" applyFill="1" applyBorder="1" applyAlignment="1" applyProtection="1">
      <alignment horizontal="center" vertical="center"/>
      <protection hidden="1"/>
    </xf>
    <xf numFmtId="169" fontId="11" fillId="4" borderId="0" xfId="0" applyNumberFormat="1" applyFont="1" applyFill="1" applyBorder="1" applyAlignment="1" applyProtection="1">
      <alignment horizontal="center" vertical="center"/>
      <protection hidden="1"/>
    </xf>
    <xf numFmtId="0" fontId="6" fillId="2" borderId="0" xfId="0" applyFont="1" applyFill="1" applyBorder="1" applyAlignment="1" applyProtection="1">
      <alignment horizontal="center" vertical="center"/>
      <protection locked="0"/>
    </xf>
    <xf numFmtId="166" fontId="34" fillId="4" borderId="24" xfId="3" applyNumberFormat="1" applyFont="1" applyFill="1" applyBorder="1" applyAlignment="1" applyProtection="1">
      <alignment vertical="center" wrapText="1"/>
      <protection hidden="1"/>
    </xf>
    <xf numFmtId="0" fontId="34" fillId="2" borderId="0" xfId="0" applyFont="1" applyFill="1" applyBorder="1" applyAlignment="1" applyProtection="1">
      <alignment vertical="center" wrapText="1"/>
      <protection hidden="1"/>
    </xf>
    <xf numFmtId="0" fontId="8" fillId="2" borderId="22" xfId="0" applyFont="1" applyFill="1" applyBorder="1" applyProtection="1">
      <protection hidden="1"/>
    </xf>
    <xf numFmtId="0" fontId="0" fillId="3" borderId="0" xfId="0" applyFill="1" applyBorder="1" applyAlignment="1" applyProtection="1">
      <alignment vertical="center"/>
      <protection hidden="1"/>
    </xf>
    <xf numFmtId="0" fontId="0" fillId="2" borderId="0" xfId="0" applyFill="1" applyBorder="1" applyAlignment="1" applyProtection="1">
      <alignment vertical="center"/>
      <protection hidden="1"/>
    </xf>
    <xf numFmtId="0" fontId="22" fillId="2" borderId="0" xfId="0" applyFont="1" applyFill="1" applyBorder="1" applyAlignment="1" applyProtection="1">
      <alignment vertical="center"/>
      <protection hidden="1"/>
    </xf>
    <xf numFmtId="0" fontId="22" fillId="2" borderId="0" xfId="0" applyFont="1" applyFill="1" applyAlignment="1" applyProtection="1">
      <alignment vertical="center"/>
      <protection hidden="1"/>
    </xf>
    <xf numFmtId="0" fontId="0" fillId="2" borderId="0" xfId="0" applyFill="1" applyAlignment="1" applyProtection="1">
      <alignment vertical="center"/>
      <protection hidden="1"/>
    </xf>
    <xf numFmtId="0" fontId="42" fillId="2" borderId="0" xfId="0" applyFont="1" applyFill="1" applyBorder="1" applyAlignment="1" applyProtection="1">
      <alignment horizontal="left" vertical="top" wrapText="1"/>
      <protection hidden="1"/>
    </xf>
    <xf numFmtId="0" fontId="6" fillId="2" borderId="0" xfId="0" applyFont="1" applyFill="1" applyBorder="1" applyAlignment="1" applyProtection="1">
      <alignment vertical="center"/>
      <protection locked="0"/>
    </xf>
    <xf numFmtId="0" fontId="4" fillId="2" borderId="0" xfId="0" applyFont="1" applyFill="1" applyBorder="1" applyAlignment="1" applyProtection="1">
      <alignment vertical="center"/>
      <protection hidden="1"/>
    </xf>
    <xf numFmtId="0" fontId="42" fillId="2" borderId="0" xfId="0" applyFont="1" applyFill="1" applyBorder="1" applyAlignment="1" applyProtection="1">
      <alignment horizontal="left" vertical="top" wrapText="1"/>
      <protection hidden="1"/>
    </xf>
    <xf numFmtId="0" fontId="35" fillId="2" borderId="0" xfId="0" applyFont="1" applyFill="1" applyBorder="1" applyAlignment="1" applyProtection="1">
      <alignment horizontal="left" vertical="center" wrapText="1"/>
      <protection hidden="1"/>
    </xf>
    <xf numFmtId="0" fontId="24" fillId="2" borderId="0" xfId="0" applyFont="1" applyFill="1" applyBorder="1" applyAlignment="1" applyProtection="1">
      <alignment vertical="top" wrapText="1"/>
      <protection hidden="1"/>
    </xf>
    <xf numFmtId="0" fontId="8" fillId="4" borderId="0" xfId="0" applyFont="1" applyFill="1" applyAlignment="1" applyProtection="1">
      <alignment horizontal="center" vertical="center"/>
      <protection hidden="1"/>
    </xf>
    <xf numFmtId="166" fontId="11" fillId="4" borderId="0" xfId="0" applyNumberFormat="1" applyFont="1" applyFill="1" applyProtection="1">
      <protection hidden="1"/>
    </xf>
    <xf numFmtId="0" fontId="7" fillId="2" borderId="0" xfId="0" applyFont="1" applyFill="1" applyAlignment="1">
      <alignment horizontal="left" vertical="center"/>
    </xf>
    <xf numFmtId="0" fontId="32" fillId="2" borderId="28" xfId="0" applyFont="1" applyFill="1" applyBorder="1" applyAlignment="1">
      <alignment vertical="center"/>
    </xf>
    <xf numFmtId="0" fontId="32" fillId="2" borderId="28" xfId="0" quotePrefix="1" applyFont="1" applyFill="1" applyBorder="1" applyAlignment="1">
      <alignment horizontal="left" vertical="center" wrapText="1"/>
    </xf>
    <xf numFmtId="0" fontId="32" fillId="2" borderId="28" xfId="0" applyFont="1" applyFill="1" applyBorder="1" applyAlignment="1">
      <alignment horizontal="left" vertical="center"/>
    </xf>
    <xf numFmtId="0" fontId="32" fillId="2" borderId="28" xfId="0" quotePrefix="1" applyFont="1" applyFill="1" applyBorder="1" applyAlignment="1">
      <alignment horizontal="left" vertical="center"/>
    </xf>
    <xf numFmtId="0" fontId="32" fillId="2" borderId="28" xfId="0" applyFont="1" applyFill="1" applyBorder="1" applyAlignment="1">
      <alignment vertical="center"/>
    </xf>
    <xf numFmtId="0" fontId="32" fillId="2" borderId="28" xfId="0" applyFont="1" applyFill="1" applyBorder="1" applyAlignment="1">
      <alignment horizontal="left" vertical="center"/>
    </xf>
    <xf numFmtId="0" fontId="32" fillId="2" borderId="28" xfId="0" applyFont="1" applyFill="1" applyBorder="1" applyAlignment="1">
      <alignment vertical="center"/>
    </xf>
    <xf numFmtId="0" fontId="32" fillId="2" borderId="28" xfId="0" quotePrefix="1" applyFont="1" applyFill="1" applyBorder="1" applyAlignment="1">
      <alignment horizontal="left" vertical="center" wrapText="1"/>
    </xf>
    <xf numFmtId="0" fontId="32" fillId="2" borderId="28" xfId="0" applyFont="1" applyFill="1" applyBorder="1" applyAlignment="1">
      <alignment vertical="center"/>
    </xf>
    <xf numFmtId="0" fontId="32" fillId="2" borderId="28" xfId="0" quotePrefix="1" applyFont="1" applyFill="1" applyBorder="1" applyAlignment="1">
      <alignment horizontal="left" vertical="center" wrapText="1"/>
    </xf>
    <xf numFmtId="0" fontId="42" fillId="2" borderId="0" xfId="0" applyFont="1" applyFill="1" applyBorder="1" applyAlignment="1" applyProtection="1">
      <alignment horizontal="left" vertical="top" wrapText="1" indent="1"/>
      <protection hidden="1"/>
    </xf>
    <xf numFmtId="0" fontId="32" fillId="2" borderId="28" xfId="0" applyFont="1" applyFill="1" applyBorder="1" applyAlignment="1">
      <alignment vertical="center"/>
    </xf>
    <xf numFmtId="0" fontId="32" fillId="2" borderId="28" xfId="0" quotePrefix="1" applyFont="1" applyFill="1" applyBorder="1" applyAlignment="1">
      <alignment horizontal="left" vertical="center" wrapText="1"/>
    </xf>
    <xf numFmtId="0" fontId="4" fillId="2" borderId="0" xfId="0" applyFont="1" applyFill="1" applyBorder="1" applyAlignment="1" applyProtection="1">
      <alignment horizontal="right" vertical="center"/>
      <protection hidden="1"/>
    </xf>
    <xf numFmtId="0" fontId="9" fillId="4" borderId="0" xfId="0" applyFont="1" applyFill="1" applyBorder="1" applyAlignment="1" applyProtection="1">
      <alignment horizontal="center" vertical="center"/>
      <protection hidden="1"/>
    </xf>
    <xf numFmtId="167" fontId="17" fillId="4" borderId="0" xfId="1" applyNumberFormat="1" applyFont="1" applyFill="1" applyBorder="1" applyAlignment="1" applyProtection="1">
      <alignment horizontal="center"/>
      <protection hidden="1"/>
    </xf>
    <xf numFmtId="166" fontId="11" fillId="4" borderId="0" xfId="3" applyNumberFormat="1" applyFont="1" applyFill="1" applyBorder="1" applyAlignment="1" applyProtection="1">
      <alignment horizontal="center" vertical="center" wrapText="1"/>
      <protection hidden="1"/>
    </xf>
    <xf numFmtId="0" fontId="9" fillId="4" borderId="0" xfId="0" applyFont="1" applyFill="1" applyBorder="1" applyAlignment="1" applyProtection="1">
      <alignment horizontal="center" vertical="center" wrapText="1"/>
      <protection hidden="1"/>
    </xf>
    <xf numFmtId="0" fontId="0" fillId="2" borderId="2" xfId="0" applyFill="1" applyBorder="1"/>
    <xf numFmtId="0" fontId="9" fillId="4" borderId="0" xfId="0" applyFont="1" applyFill="1" applyBorder="1" applyAlignment="1" applyProtection="1">
      <alignment horizontal="center" vertical="center" wrapText="1"/>
      <protection hidden="1"/>
    </xf>
    <xf numFmtId="0" fontId="9" fillId="4" borderId="0" xfId="0" applyFont="1" applyFill="1" applyBorder="1" applyAlignment="1" applyProtection="1">
      <alignment horizontal="center" vertical="center"/>
      <protection hidden="1"/>
    </xf>
    <xf numFmtId="166" fontId="9" fillId="4" borderId="0" xfId="0" applyNumberFormat="1" applyFont="1" applyFill="1" applyBorder="1" applyAlignment="1" applyProtection="1">
      <alignment horizontal="center" vertical="center"/>
      <protection hidden="1"/>
    </xf>
    <xf numFmtId="0" fontId="32" fillId="4" borderId="0" xfId="0" applyFont="1" applyFill="1" applyBorder="1" applyAlignment="1" applyProtection="1">
      <alignment horizontal="center" vertical="center" wrapText="1"/>
      <protection hidden="1"/>
    </xf>
    <xf numFmtId="0" fontId="8" fillId="4" borderId="0" xfId="0" applyFont="1" applyFill="1" applyBorder="1" applyAlignment="1" applyProtection="1">
      <alignment horizontal="right"/>
      <protection hidden="1"/>
    </xf>
    <xf numFmtId="164" fontId="8" fillId="4" borderId="0" xfId="3" applyNumberFormat="1" applyFont="1" applyFill="1" applyBorder="1" applyAlignment="1" applyProtection="1">
      <alignment horizontal="center" vertical="center" wrapText="1"/>
      <protection hidden="1"/>
    </xf>
    <xf numFmtId="0" fontId="38" fillId="4" borderId="0" xfId="0" applyFont="1" applyFill="1" applyProtection="1">
      <protection hidden="1"/>
    </xf>
    <xf numFmtId="0" fontId="9" fillId="4" borderId="0" xfId="0" applyFont="1" applyFill="1" applyBorder="1" applyProtection="1">
      <protection hidden="1"/>
    </xf>
    <xf numFmtId="0" fontId="9" fillId="4" borderId="0" xfId="0" applyFont="1" applyFill="1" applyBorder="1" applyAlignment="1" applyProtection="1">
      <alignment horizontal="right" vertical="center"/>
      <protection hidden="1"/>
    </xf>
    <xf numFmtId="166" fontId="38" fillId="4" borderId="0" xfId="0" applyNumberFormat="1" applyFont="1" applyFill="1" applyBorder="1" applyProtection="1">
      <protection hidden="1"/>
    </xf>
    <xf numFmtId="166" fontId="9" fillId="4" borderId="0" xfId="0" applyNumberFormat="1" applyFont="1" applyFill="1" applyBorder="1" applyAlignment="1" applyProtection="1">
      <alignment vertical="center"/>
      <protection hidden="1"/>
    </xf>
    <xf numFmtId="0" fontId="9" fillId="4" borderId="14" xfId="0" applyFont="1" applyFill="1" applyBorder="1" applyAlignment="1" applyProtection="1">
      <alignment horizontal="center" vertical="center"/>
      <protection hidden="1"/>
    </xf>
    <xf numFmtId="0" fontId="9" fillId="4" borderId="0" xfId="0" applyFont="1" applyFill="1" applyBorder="1" applyAlignment="1" applyProtection="1">
      <alignment horizontal="right"/>
      <protection hidden="1"/>
    </xf>
    <xf numFmtId="166" fontId="18" fillId="4" borderId="0" xfId="1" applyNumberFormat="1" applyFont="1" applyFill="1" applyBorder="1" applyAlignment="1" applyProtection="1">
      <alignment horizontal="center" vertical="center" wrapText="1"/>
      <protection hidden="1"/>
    </xf>
    <xf numFmtId="166" fontId="18" fillId="4" borderId="0" xfId="3" applyNumberFormat="1" applyFont="1" applyFill="1" applyBorder="1" applyAlignment="1" applyProtection="1">
      <alignment horizontal="center" vertical="center" wrapText="1"/>
      <protection hidden="1"/>
    </xf>
    <xf numFmtId="166" fontId="9" fillId="4" borderId="12" xfId="0" applyNumberFormat="1" applyFont="1" applyFill="1" applyBorder="1" applyAlignment="1" applyProtection="1">
      <alignment horizontal="center" vertical="center"/>
      <protection hidden="1"/>
    </xf>
    <xf numFmtId="166" fontId="9" fillId="4" borderId="13" xfId="0" applyNumberFormat="1" applyFont="1" applyFill="1" applyBorder="1" applyAlignment="1" applyProtection="1">
      <alignment horizontal="center" vertical="center"/>
      <protection hidden="1"/>
    </xf>
    <xf numFmtId="166" fontId="44" fillId="4" borderId="12" xfId="0" applyNumberFormat="1" applyFont="1" applyFill="1" applyBorder="1" applyProtection="1">
      <protection hidden="1"/>
    </xf>
    <xf numFmtId="166" fontId="18" fillId="4" borderId="0" xfId="0" applyNumberFormat="1" applyFont="1" applyFill="1" applyBorder="1" applyAlignment="1" applyProtection="1">
      <alignment horizontal="right" vertical="center"/>
      <protection hidden="1"/>
    </xf>
    <xf numFmtId="166" fontId="9" fillId="4" borderId="14" xfId="0" applyNumberFormat="1" applyFont="1" applyFill="1" applyBorder="1" applyAlignment="1" applyProtection="1">
      <alignment horizontal="center" vertical="center"/>
      <protection hidden="1"/>
    </xf>
    <xf numFmtId="166" fontId="44" fillId="4" borderId="0" xfId="0" applyNumberFormat="1" applyFont="1" applyFill="1" applyProtection="1">
      <protection hidden="1"/>
    </xf>
    <xf numFmtId="0" fontId="8" fillId="4" borderId="0" xfId="0" applyFont="1" applyFill="1" applyBorder="1" applyAlignment="1" applyProtection="1">
      <alignment horizontal="right" vertical="center"/>
      <protection hidden="1"/>
    </xf>
    <xf numFmtId="166" fontId="11" fillId="4" borderId="0" xfId="5" applyNumberFormat="1" applyFont="1" applyFill="1" applyBorder="1" applyAlignment="1" applyProtection="1">
      <alignment horizontal="center" vertical="center" wrapText="1"/>
      <protection hidden="1"/>
    </xf>
    <xf numFmtId="169" fontId="18" fillId="4" borderId="0" xfId="0" applyNumberFormat="1" applyFont="1" applyFill="1" applyBorder="1" applyAlignment="1" applyProtection="1">
      <alignment horizontal="center" vertical="center"/>
      <protection hidden="1"/>
    </xf>
    <xf numFmtId="166" fontId="11" fillId="4" borderId="0" xfId="5" applyNumberFormat="1" applyFont="1" applyFill="1" applyBorder="1" applyProtection="1">
      <protection hidden="1"/>
    </xf>
    <xf numFmtId="168" fontId="8" fillId="4" borderId="0" xfId="1" applyNumberFormat="1" applyFont="1" applyFill="1" applyBorder="1" applyAlignment="1" applyProtection="1">
      <alignment horizontal="center" vertical="center"/>
      <protection hidden="1"/>
    </xf>
    <xf numFmtId="166" fontId="11" fillId="4" borderId="0" xfId="1" applyNumberFormat="1" applyFont="1" applyFill="1" applyBorder="1" applyProtection="1">
      <protection hidden="1"/>
    </xf>
    <xf numFmtId="166" fontId="11" fillId="4" borderId="0" xfId="1" applyNumberFormat="1" applyFont="1" applyFill="1" applyBorder="1" applyAlignment="1" applyProtection="1">
      <alignment horizontal="center" vertical="center" wrapText="1"/>
      <protection hidden="1"/>
    </xf>
    <xf numFmtId="166" fontId="11" fillId="4" borderId="0" xfId="1" applyNumberFormat="1" applyFont="1" applyFill="1" applyBorder="1" applyAlignment="1" applyProtection="1">
      <protection hidden="1"/>
    </xf>
    <xf numFmtId="0" fontId="45" fillId="4" borderId="0" xfId="0" applyFont="1" applyFill="1" applyBorder="1" applyAlignment="1" applyProtection="1">
      <alignment horizontal="center" vertical="top" wrapText="1"/>
      <protection hidden="1"/>
    </xf>
    <xf numFmtId="167" fontId="38" fillId="4" borderId="0" xfId="1" applyNumberFormat="1" applyFont="1" applyFill="1" applyBorder="1" applyProtection="1">
      <protection hidden="1"/>
    </xf>
    <xf numFmtId="0" fontId="11" fillId="4" borderId="0" xfId="0" applyFont="1" applyFill="1" applyBorder="1" applyProtection="1">
      <protection hidden="1"/>
    </xf>
    <xf numFmtId="167" fontId="38" fillId="4" borderId="0" xfId="0" applyNumberFormat="1" applyFont="1" applyFill="1" applyBorder="1" applyProtection="1">
      <protection hidden="1"/>
    </xf>
    <xf numFmtId="10" fontId="18" fillId="4" borderId="0" xfId="2" applyNumberFormat="1" applyFont="1" applyFill="1" applyBorder="1" applyAlignment="1" applyProtection="1">
      <alignment horizontal="center" vertical="center"/>
      <protection hidden="1"/>
    </xf>
    <xf numFmtId="0" fontId="38" fillId="2" borderId="0" xfId="0" applyFont="1" applyFill="1" applyProtection="1">
      <protection hidden="1"/>
    </xf>
    <xf numFmtId="0" fontId="38" fillId="2" borderId="0" xfId="0" applyFont="1" applyFill="1" applyBorder="1" applyAlignment="1" applyProtection="1">
      <alignment horizontal="center"/>
      <protection hidden="1"/>
    </xf>
    <xf numFmtId="0" fontId="38" fillId="2" borderId="0" xfId="0" applyFont="1" applyFill="1" applyAlignment="1" applyProtection="1">
      <alignment horizontal="center"/>
      <protection hidden="1"/>
    </xf>
    <xf numFmtId="166" fontId="38" fillId="2" borderId="0" xfId="0" applyNumberFormat="1" applyFont="1" applyFill="1" applyProtection="1">
      <protection hidden="1"/>
    </xf>
    <xf numFmtId="0" fontId="8" fillId="4" borderId="0" xfId="0" applyFont="1" applyFill="1" applyAlignment="1" applyProtection="1">
      <alignment vertical="center"/>
      <protection hidden="1"/>
    </xf>
    <xf numFmtId="0" fontId="45" fillId="4" borderId="0" xfId="0" applyFont="1" applyFill="1" applyBorder="1" applyAlignment="1" applyProtection="1">
      <alignment vertical="center" wrapText="1"/>
      <protection hidden="1"/>
    </xf>
    <xf numFmtId="169" fontId="18" fillId="4" borderId="0" xfId="0" applyNumberFormat="1" applyFont="1" applyFill="1" applyBorder="1" applyAlignment="1" applyProtection="1">
      <alignment horizontal="left" vertical="top"/>
      <protection hidden="1"/>
    </xf>
    <xf numFmtId="168" fontId="8" fillId="4" borderId="0" xfId="0" applyNumberFormat="1" applyFont="1" applyFill="1" applyBorder="1" applyAlignment="1" applyProtection="1">
      <alignment horizontal="center" vertical="center"/>
      <protection hidden="1"/>
    </xf>
    <xf numFmtId="168" fontId="11" fillId="4" borderId="0" xfId="0" applyNumberFormat="1" applyFont="1" applyFill="1" applyBorder="1" applyAlignment="1" applyProtection="1">
      <alignment horizontal="center" vertical="center"/>
      <protection hidden="1"/>
    </xf>
    <xf numFmtId="168" fontId="11" fillId="4" borderId="0" xfId="0" applyNumberFormat="1" applyFont="1" applyFill="1" applyBorder="1" applyAlignment="1" applyProtection="1">
      <alignment horizontal="right" vertical="center"/>
      <protection hidden="1"/>
    </xf>
    <xf numFmtId="168" fontId="11" fillId="4" borderId="0" xfId="0" applyNumberFormat="1" applyFont="1" applyFill="1" applyBorder="1" applyProtection="1">
      <protection hidden="1"/>
    </xf>
    <xf numFmtId="168" fontId="11" fillId="4" borderId="0" xfId="0" applyNumberFormat="1" applyFont="1" applyFill="1" applyBorder="1" applyAlignment="1" applyProtection="1">
      <protection hidden="1"/>
    </xf>
    <xf numFmtId="168" fontId="18" fillId="4" borderId="0" xfId="0" applyNumberFormat="1" applyFont="1" applyFill="1" applyBorder="1" applyAlignment="1" applyProtection="1">
      <alignment horizontal="center" vertical="center"/>
      <protection hidden="1"/>
    </xf>
    <xf numFmtId="167" fontId="11" fillId="4" borderId="0" xfId="1" applyNumberFormat="1" applyFont="1" applyFill="1" applyBorder="1" applyAlignment="1" applyProtection="1">
      <alignment horizontal="center" vertical="center"/>
      <protection hidden="1"/>
    </xf>
    <xf numFmtId="167" fontId="8" fillId="4" borderId="0" xfId="1" applyNumberFormat="1" applyFont="1" applyFill="1" applyBorder="1" applyAlignment="1" applyProtection="1">
      <protection hidden="1"/>
    </xf>
    <xf numFmtId="167" fontId="11" fillId="4" borderId="0" xfId="0" applyNumberFormat="1" applyFont="1" applyFill="1" applyBorder="1" applyAlignment="1" applyProtection="1">
      <alignment horizontal="center" vertical="center"/>
      <protection hidden="1"/>
    </xf>
    <xf numFmtId="167" fontId="8" fillId="4" borderId="0" xfId="0" applyNumberFormat="1" applyFont="1" applyFill="1" applyBorder="1" applyAlignment="1" applyProtection="1">
      <protection hidden="1"/>
    </xf>
    <xf numFmtId="0" fontId="9" fillId="2" borderId="0" xfId="0" applyFont="1" applyFill="1" applyBorder="1" applyAlignment="1" applyProtection="1">
      <alignment horizontal="center" vertical="center"/>
      <protection hidden="1"/>
    </xf>
    <xf numFmtId="4" fontId="11" fillId="2" borderId="0" xfId="0" applyNumberFormat="1"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45" fillId="4" borderId="0" xfId="0" applyFont="1" applyFill="1" applyBorder="1" applyAlignment="1" applyProtection="1">
      <alignment vertical="center"/>
      <protection hidden="1"/>
    </xf>
    <xf numFmtId="0" fontId="31" fillId="9" borderId="0" xfId="0" applyFont="1" applyFill="1" applyBorder="1" applyAlignment="1" applyProtection="1">
      <protection hidden="1"/>
    </xf>
    <xf numFmtId="0" fontId="0" fillId="4" borderId="0" xfId="0" applyFill="1" applyBorder="1" applyAlignment="1" applyProtection="1">
      <protection hidden="1"/>
    </xf>
    <xf numFmtId="168" fontId="38" fillId="2" borderId="0" xfId="0" applyNumberFormat="1" applyFont="1" applyFill="1" applyBorder="1" applyProtection="1">
      <protection hidden="1"/>
    </xf>
    <xf numFmtId="0" fontId="0" fillId="4" borderId="0" xfId="0" applyFill="1" applyAlignment="1" applyProtection="1">
      <alignment vertical="top"/>
      <protection hidden="1"/>
    </xf>
    <xf numFmtId="168" fontId="46" fillId="4" borderId="0" xfId="1" applyNumberFormat="1" applyFont="1" applyFill="1" applyProtection="1">
      <protection hidden="1"/>
    </xf>
    <xf numFmtId="168" fontId="8" fillId="4" borderId="0" xfId="3" applyNumberFormat="1" applyFont="1" applyFill="1" applyBorder="1" applyAlignment="1" applyProtection="1">
      <alignment horizontal="center" vertical="center" wrapText="1"/>
      <protection hidden="1"/>
    </xf>
    <xf numFmtId="0" fontId="47" fillId="4" borderId="0" xfId="0" applyFont="1" applyFill="1" applyProtection="1">
      <protection hidden="1"/>
    </xf>
    <xf numFmtId="166" fontId="11" fillId="4" borderId="0" xfId="3" applyNumberFormat="1" applyFont="1" applyFill="1" applyBorder="1" applyAlignment="1" applyProtection="1">
      <alignment horizontal="center" vertical="center" wrapText="1"/>
      <protection hidden="1"/>
    </xf>
    <xf numFmtId="0" fontId="42" fillId="2" borderId="0" xfId="0" applyFont="1" applyFill="1" applyBorder="1" applyAlignment="1" applyProtection="1">
      <alignment horizontal="left" vertical="top" wrapText="1" indent="1"/>
      <protection hidden="1"/>
    </xf>
    <xf numFmtId="0" fontId="9" fillId="4" borderId="0" xfId="0" applyFont="1" applyFill="1" applyBorder="1" applyAlignment="1" applyProtection="1">
      <alignment horizontal="center" vertical="center" wrapText="1"/>
      <protection hidden="1"/>
    </xf>
    <xf numFmtId="0" fontId="9" fillId="4" borderId="0" xfId="0" applyFont="1" applyFill="1" applyBorder="1" applyAlignment="1" applyProtection="1">
      <alignment horizontal="center" vertical="center"/>
      <protection hidden="1"/>
    </xf>
    <xf numFmtId="167" fontId="17" fillId="4" borderId="0" xfId="1" applyNumberFormat="1" applyFont="1" applyFill="1" applyBorder="1" applyAlignment="1" applyProtection="1">
      <alignment horizontal="center"/>
      <protection hidden="1"/>
    </xf>
    <xf numFmtId="0" fontId="2" fillId="2" borderId="0" xfId="0" applyFont="1" applyFill="1" applyBorder="1" applyAlignment="1" applyProtection="1">
      <alignment horizontal="center" vertical="center"/>
      <protection hidden="1"/>
    </xf>
    <xf numFmtId="0" fontId="32" fillId="4" borderId="0" xfId="0" applyFont="1" applyFill="1" applyBorder="1" applyAlignment="1" applyProtection="1">
      <alignment horizontal="center" vertical="center" wrapText="1"/>
      <protection hidden="1"/>
    </xf>
    <xf numFmtId="0" fontId="38" fillId="2" borderId="0" xfId="0" applyFont="1" applyFill="1" applyAlignment="1" applyProtection="1">
      <alignment horizontal="center"/>
      <protection hidden="1"/>
    </xf>
    <xf numFmtId="0" fontId="38" fillId="2" borderId="0" xfId="0" applyFont="1" applyFill="1" applyBorder="1" applyAlignment="1" applyProtection="1">
      <alignment horizontal="center"/>
      <protection hidden="1"/>
    </xf>
    <xf numFmtId="0" fontId="8" fillId="4" borderId="0" xfId="0" applyFont="1" applyFill="1"/>
    <xf numFmtId="0" fontId="8" fillId="4" borderId="0" xfId="0" applyFont="1" applyFill="1" applyAlignment="1">
      <alignment vertical="center"/>
    </xf>
    <xf numFmtId="0" fontId="8" fillId="4" borderId="0" xfId="0" applyFont="1" applyFill="1" applyAlignment="1">
      <alignment horizontal="right"/>
    </xf>
    <xf numFmtId="0" fontId="7" fillId="2" borderId="0" xfId="0" applyFont="1" applyFill="1" applyAlignment="1">
      <alignment horizontal="left" vertical="top" wrapText="1"/>
    </xf>
    <xf numFmtId="1" fontId="12" fillId="2" borderId="9" xfId="3" applyNumberFormat="1" applyFont="1" applyFill="1" applyBorder="1" applyAlignment="1" applyProtection="1">
      <alignment horizontal="center" vertical="center" wrapText="1"/>
      <protection hidden="1"/>
    </xf>
    <xf numFmtId="1" fontId="12" fillId="2" borderId="10" xfId="3" applyNumberFormat="1" applyFont="1" applyFill="1" applyBorder="1" applyAlignment="1" applyProtection="1">
      <alignment horizontal="center" vertical="center" wrapText="1"/>
      <protection hidden="1"/>
    </xf>
    <xf numFmtId="1" fontId="12" fillId="2" borderId="11" xfId="3" applyNumberFormat="1" applyFont="1" applyFill="1" applyBorder="1" applyAlignment="1" applyProtection="1">
      <alignment horizontal="center" vertical="center" wrapText="1"/>
      <protection hidden="1"/>
    </xf>
    <xf numFmtId="166" fontId="9" fillId="3" borderId="0" xfId="1" applyNumberFormat="1" applyFont="1" applyFill="1" applyBorder="1" applyAlignment="1" applyProtection="1">
      <alignment horizontal="center" vertical="center"/>
      <protection hidden="1"/>
    </xf>
    <xf numFmtId="166" fontId="11" fillId="2" borderId="2" xfId="5" applyNumberFormat="1" applyFont="1" applyFill="1" applyBorder="1" applyAlignment="1" applyProtection="1">
      <alignment horizontal="center" vertical="center" wrapText="1"/>
      <protection locked="0"/>
    </xf>
    <xf numFmtId="166" fontId="11" fillId="2" borderId="3" xfId="5" applyNumberFormat="1" applyFont="1" applyFill="1" applyBorder="1" applyAlignment="1" applyProtection="1">
      <alignment horizontal="center" vertical="center" wrapText="1"/>
      <protection locked="0"/>
    </xf>
    <xf numFmtId="166" fontId="11" fillId="2" borderId="4" xfId="5" applyNumberFormat="1" applyFont="1" applyFill="1" applyBorder="1" applyAlignment="1" applyProtection="1">
      <alignment horizontal="center" vertical="center" wrapText="1"/>
      <protection locked="0"/>
    </xf>
    <xf numFmtId="0" fontId="42" fillId="2" borderId="0" xfId="0" applyFont="1" applyFill="1" applyBorder="1" applyAlignment="1" applyProtection="1">
      <alignment horizontal="left" vertical="center" wrapText="1" indent="1"/>
      <protection hidden="1"/>
    </xf>
    <xf numFmtId="1" fontId="11" fillId="2" borderId="18" xfId="0" applyNumberFormat="1" applyFont="1" applyFill="1" applyBorder="1" applyAlignment="1" applyProtection="1">
      <alignment horizontal="center" vertical="center"/>
      <protection locked="0"/>
    </xf>
    <xf numFmtId="1" fontId="11" fillId="2" borderId="19" xfId="0" applyNumberFormat="1" applyFont="1" applyFill="1" applyBorder="1" applyAlignment="1" applyProtection="1">
      <alignment horizontal="center" vertical="center"/>
      <protection locked="0"/>
    </xf>
    <xf numFmtId="1" fontId="11" fillId="2" borderId="20" xfId="0" applyNumberFormat="1" applyFont="1" applyFill="1" applyBorder="1" applyAlignment="1" applyProtection="1">
      <alignment horizontal="center" vertical="center"/>
      <protection locked="0"/>
    </xf>
    <xf numFmtId="0" fontId="10" fillId="2" borderId="1" xfId="0" applyFont="1" applyFill="1" applyBorder="1" applyAlignment="1" applyProtection="1">
      <alignment horizontal="center" vertical="center"/>
      <protection hidden="1"/>
    </xf>
    <xf numFmtId="166" fontId="9" fillId="4" borderId="0" xfId="0" applyNumberFormat="1" applyFont="1" applyFill="1" applyBorder="1" applyAlignment="1" applyProtection="1">
      <alignment horizontal="center" vertical="center"/>
      <protection hidden="1"/>
    </xf>
    <xf numFmtId="0" fontId="9" fillId="4" borderId="15" xfId="0" applyFont="1" applyFill="1" applyBorder="1" applyAlignment="1" applyProtection="1">
      <alignment horizontal="center" vertical="center" wrapText="1"/>
      <protection hidden="1"/>
    </xf>
    <xf numFmtId="0" fontId="9" fillId="4" borderId="16" xfId="0" applyFont="1" applyFill="1" applyBorder="1" applyAlignment="1" applyProtection="1">
      <alignment horizontal="center" vertical="center" wrapText="1"/>
      <protection hidden="1"/>
    </xf>
    <xf numFmtId="0" fontId="9" fillId="4" borderId="17" xfId="0" applyFont="1" applyFill="1" applyBorder="1" applyAlignment="1" applyProtection="1">
      <alignment horizontal="center" vertical="center" wrapText="1"/>
      <protection hidden="1"/>
    </xf>
    <xf numFmtId="166" fontId="11" fillId="4" borderId="0" xfId="3" applyNumberFormat="1" applyFont="1" applyFill="1" applyBorder="1" applyAlignment="1" applyProtection="1">
      <alignment horizontal="center" vertical="center" wrapText="1"/>
      <protection hidden="1"/>
    </xf>
    <xf numFmtId="166" fontId="34" fillId="4" borderId="18" xfId="3" applyNumberFormat="1" applyFont="1" applyFill="1" applyBorder="1" applyAlignment="1" applyProtection="1">
      <alignment horizontal="center" vertical="center" wrapText="1"/>
      <protection hidden="1"/>
    </xf>
    <xf numFmtId="166" fontId="34" fillId="4" borderId="20" xfId="3" applyNumberFormat="1" applyFont="1" applyFill="1" applyBorder="1" applyAlignment="1" applyProtection="1">
      <alignment horizontal="center" vertical="center" wrapText="1"/>
      <protection hidden="1"/>
    </xf>
    <xf numFmtId="0" fontId="6" fillId="2" borderId="25" xfId="0" applyFont="1" applyFill="1" applyBorder="1" applyAlignment="1" applyProtection="1">
      <alignment horizontal="center" vertical="center"/>
      <protection locked="0"/>
    </xf>
    <xf numFmtId="0" fontId="6" fillId="2" borderId="26" xfId="0" applyFont="1" applyFill="1" applyBorder="1" applyAlignment="1" applyProtection="1">
      <alignment horizontal="center" vertical="center"/>
      <protection locked="0"/>
    </xf>
    <xf numFmtId="0" fontId="6" fillId="2" borderId="27" xfId="0" applyFont="1" applyFill="1" applyBorder="1" applyAlignment="1" applyProtection="1">
      <alignment horizontal="center" vertical="center"/>
      <protection locked="0"/>
    </xf>
    <xf numFmtId="0" fontId="42" fillId="2" borderId="0" xfId="0" applyFont="1" applyFill="1" applyBorder="1" applyAlignment="1" applyProtection="1">
      <alignment horizontal="left" vertical="top" wrapText="1" indent="1"/>
      <protection hidden="1"/>
    </xf>
    <xf numFmtId="0" fontId="3" fillId="5" borderId="0" xfId="0" applyFont="1" applyFill="1" applyBorder="1" applyAlignment="1" applyProtection="1">
      <alignment horizontal="center" vertical="center"/>
      <protection hidden="1"/>
    </xf>
    <xf numFmtId="0" fontId="9" fillId="4" borderId="0" xfId="0" applyFont="1" applyFill="1" applyBorder="1" applyAlignment="1" applyProtection="1">
      <alignment horizontal="center" wrapText="1"/>
      <protection hidden="1"/>
    </xf>
    <xf numFmtId="0" fontId="9" fillId="4" borderId="0" xfId="0" applyFont="1" applyFill="1" applyBorder="1" applyAlignment="1" applyProtection="1">
      <alignment horizontal="center" vertical="center" wrapText="1"/>
      <protection hidden="1"/>
    </xf>
    <xf numFmtId="0" fontId="14" fillId="3" borderId="0" xfId="0" applyFont="1" applyFill="1" applyBorder="1" applyAlignment="1" applyProtection="1">
      <alignment horizontal="center" vertical="center" wrapText="1"/>
      <protection hidden="1"/>
    </xf>
    <xf numFmtId="1" fontId="18" fillId="2" borderId="9" xfId="3" applyNumberFormat="1" applyFont="1" applyFill="1" applyBorder="1" applyAlignment="1" applyProtection="1">
      <alignment horizontal="center" vertical="center" wrapText="1"/>
      <protection hidden="1"/>
    </xf>
    <xf numFmtId="1" fontId="18" fillId="2" borderId="10" xfId="3" applyNumberFormat="1" applyFont="1" applyFill="1" applyBorder="1" applyAlignment="1" applyProtection="1">
      <alignment horizontal="center" vertical="center" wrapText="1"/>
      <protection hidden="1"/>
    </xf>
    <xf numFmtId="1" fontId="18" fillId="2" borderId="11" xfId="3" applyNumberFormat="1" applyFont="1" applyFill="1" applyBorder="1" applyAlignment="1" applyProtection="1">
      <alignment horizontal="center" vertical="center" wrapText="1"/>
      <protection hidden="1"/>
    </xf>
    <xf numFmtId="0" fontId="35" fillId="2" borderId="0" xfId="0" applyFont="1" applyFill="1" applyBorder="1" applyAlignment="1" applyProtection="1">
      <alignment horizontal="left" vertical="center" wrapText="1" indent="1"/>
      <protection hidden="1"/>
    </xf>
    <xf numFmtId="0" fontId="2" fillId="2" borderId="0" xfId="0" applyFont="1" applyFill="1" applyBorder="1" applyAlignment="1" applyProtection="1">
      <alignment horizontal="center" vertical="center"/>
      <protection hidden="1"/>
    </xf>
    <xf numFmtId="0" fontId="6" fillId="2" borderId="2" xfId="0" applyFont="1" applyFill="1" applyBorder="1" applyAlignment="1" applyProtection="1">
      <alignment horizontal="center" vertical="center"/>
      <protection locked="0"/>
    </xf>
    <xf numFmtId="0" fontId="6" fillId="2" borderId="3"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9" fillId="2" borderId="1" xfId="0" applyFont="1" applyFill="1" applyBorder="1" applyAlignment="1" applyProtection="1">
      <alignment horizontal="center" vertical="center"/>
      <protection hidden="1"/>
    </xf>
    <xf numFmtId="0" fontId="9" fillId="2" borderId="0" xfId="0" applyFont="1" applyFill="1" applyBorder="1" applyAlignment="1" applyProtection="1">
      <alignment horizontal="center"/>
      <protection hidden="1"/>
    </xf>
    <xf numFmtId="1" fontId="11" fillId="2" borderId="2" xfId="0" applyNumberFormat="1" applyFont="1" applyFill="1" applyBorder="1" applyAlignment="1" applyProtection="1">
      <alignment horizontal="center" vertical="center"/>
      <protection locked="0"/>
    </xf>
    <xf numFmtId="1" fontId="11" fillId="2" borderId="3" xfId="0" applyNumberFormat="1" applyFont="1" applyFill="1" applyBorder="1" applyAlignment="1" applyProtection="1">
      <alignment horizontal="center" vertical="center"/>
      <protection locked="0"/>
    </xf>
    <xf numFmtId="1" fontId="11" fillId="2" borderId="4" xfId="0" applyNumberFormat="1" applyFont="1" applyFill="1" applyBorder="1" applyAlignment="1" applyProtection="1">
      <alignment horizontal="center" vertical="center"/>
      <protection locked="0"/>
    </xf>
    <xf numFmtId="4" fontId="11" fillId="2" borderId="2" xfId="0" applyNumberFormat="1" applyFont="1" applyFill="1" applyBorder="1" applyAlignment="1" applyProtection="1">
      <alignment horizontal="center" vertical="center"/>
      <protection locked="0"/>
    </xf>
    <xf numFmtId="4" fontId="11" fillId="2" borderId="3" xfId="0" applyNumberFormat="1" applyFont="1" applyFill="1" applyBorder="1" applyAlignment="1" applyProtection="1">
      <alignment horizontal="center" vertical="center"/>
      <protection locked="0"/>
    </xf>
    <xf numFmtId="4" fontId="11" fillId="2" borderId="4" xfId="0" applyNumberFormat="1" applyFont="1" applyFill="1" applyBorder="1" applyAlignment="1" applyProtection="1">
      <alignment horizontal="center" vertical="center"/>
      <protection locked="0"/>
    </xf>
    <xf numFmtId="4" fontId="11" fillId="2" borderId="12" xfId="0" applyNumberFormat="1" applyFont="1" applyFill="1" applyBorder="1" applyAlignment="1" applyProtection="1">
      <alignment horizontal="center" vertical="center"/>
      <protection locked="0"/>
    </xf>
    <xf numFmtId="165" fontId="18" fillId="2" borderId="9" xfId="1" applyNumberFormat="1" applyFont="1" applyFill="1" applyBorder="1" applyAlignment="1" applyProtection="1">
      <alignment horizontal="center" vertical="center" wrapText="1"/>
      <protection hidden="1"/>
    </xf>
    <xf numFmtId="165" fontId="18" fillId="2" borderId="10" xfId="1" applyNumberFormat="1" applyFont="1" applyFill="1" applyBorder="1" applyAlignment="1" applyProtection="1">
      <alignment horizontal="center" vertical="center" wrapText="1"/>
      <protection hidden="1"/>
    </xf>
    <xf numFmtId="165" fontId="18" fillId="2" borderId="11" xfId="1" applyNumberFormat="1" applyFont="1" applyFill="1" applyBorder="1" applyAlignment="1" applyProtection="1">
      <alignment horizontal="center" vertical="center" wrapText="1"/>
      <protection hidden="1"/>
    </xf>
    <xf numFmtId="1" fontId="11" fillId="2" borderId="12" xfId="0" applyNumberFormat="1" applyFont="1" applyFill="1" applyBorder="1" applyAlignment="1" applyProtection="1">
      <alignment horizontal="center" vertical="center"/>
      <protection locked="0"/>
    </xf>
    <xf numFmtId="167" fontId="17" fillId="4" borderId="0" xfId="0" applyNumberFormat="1" applyFont="1" applyFill="1" applyBorder="1" applyAlignment="1" applyProtection="1">
      <alignment horizontal="center"/>
      <protection hidden="1"/>
    </xf>
    <xf numFmtId="166" fontId="4" fillId="2" borderId="2" xfId="5" applyNumberFormat="1" applyFont="1" applyFill="1" applyBorder="1" applyAlignment="1" applyProtection="1">
      <alignment horizontal="center" vertical="center" wrapText="1"/>
      <protection locked="0"/>
    </xf>
    <xf numFmtId="166" fontId="4" fillId="2" borderId="3" xfId="5" applyNumberFormat="1" applyFont="1" applyFill="1" applyBorder="1" applyAlignment="1" applyProtection="1">
      <alignment horizontal="center" vertical="center" wrapText="1"/>
      <protection locked="0"/>
    </xf>
    <xf numFmtId="166" fontId="4" fillId="2" borderId="4" xfId="5" applyNumberFormat="1" applyFont="1" applyFill="1" applyBorder="1" applyAlignment="1" applyProtection="1">
      <alignment horizontal="center" vertical="center" wrapText="1"/>
      <protection locked="0"/>
    </xf>
    <xf numFmtId="166" fontId="25" fillId="4" borderId="3" xfId="3" applyNumberFormat="1" applyFont="1" applyFill="1" applyBorder="1" applyAlignment="1" applyProtection="1">
      <alignment horizontal="center" vertical="center" wrapText="1"/>
      <protection hidden="1"/>
    </xf>
    <xf numFmtId="0" fontId="17" fillId="4" borderId="0" xfId="0" applyFont="1" applyFill="1" applyBorder="1" applyAlignment="1" applyProtection="1">
      <alignment horizontal="center"/>
      <protection hidden="1"/>
    </xf>
    <xf numFmtId="0" fontId="8" fillId="4" borderId="15" xfId="0" applyFont="1" applyFill="1" applyBorder="1" applyAlignment="1" applyProtection="1">
      <alignment horizontal="center" vertical="center" wrapText="1"/>
      <protection hidden="1"/>
    </xf>
    <xf numFmtId="0" fontId="8" fillId="4" borderId="17" xfId="0" applyFont="1" applyFill="1" applyBorder="1" applyAlignment="1" applyProtection="1">
      <alignment horizontal="center" vertical="center" wrapText="1"/>
      <protection hidden="1"/>
    </xf>
    <xf numFmtId="0" fontId="9" fillId="4" borderId="0" xfId="0" applyFont="1" applyFill="1" applyBorder="1" applyAlignment="1" applyProtection="1">
      <alignment horizontal="center" vertical="center"/>
      <protection hidden="1"/>
    </xf>
    <xf numFmtId="166" fontId="12" fillId="4" borderId="2" xfId="3" applyNumberFormat="1" applyFont="1" applyFill="1" applyBorder="1" applyAlignment="1" applyProtection="1">
      <alignment horizontal="center" vertical="center" wrapText="1"/>
      <protection hidden="1"/>
    </xf>
    <xf numFmtId="166" fontId="12" fillId="4" borderId="3" xfId="3" applyNumberFormat="1" applyFont="1" applyFill="1" applyBorder="1" applyAlignment="1" applyProtection="1">
      <alignment horizontal="center" vertical="center" wrapText="1"/>
      <protection hidden="1"/>
    </xf>
    <xf numFmtId="166" fontId="12" fillId="4" borderId="4" xfId="3" applyNumberFormat="1" applyFont="1" applyFill="1" applyBorder="1" applyAlignment="1" applyProtection="1">
      <alignment horizontal="center" vertical="center" wrapText="1"/>
      <protection hidden="1"/>
    </xf>
    <xf numFmtId="166" fontId="18" fillId="4" borderId="2" xfId="3" applyNumberFormat="1" applyFont="1" applyFill="1" applyBorder="1" applyAlignment="1" applyProtection="1">
      <alignment horizontal="center" vertical="center" wrapText="1"/>
      <protection hidden="1"/>
    </xf>
    <xf numFmtId="166" fontId="18" fillId="4" borderId="3" xfId="3" applyNumberFormat="1" applyFont="1" applyFill="1" applyBorder="1" applyAlignment="1" applyProtection="1">
      <alignment horizontal="center" vertical="center" wrapText="1"/>
      <protection hidden="1"/>
    </xf>
    <xf numFmtId="166" fontId="18" fillId="4" borderId="4" xfId="3" applyNumberFormat="1" applyFont="1" applyFill="1" applyBorder="1" applyAlignment="1" applyProtection="1">
      <alignment horizontal="center" vertical="center" wrapText="1"/>
      <protection hidden="1"/>
    </xf>
    <xf numFmtId="0" fontId="8" fillId="2" borderId="25"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2" borderId="27" xfId="0" applyFont="1" applyFill="1" applyBorder="1" applyAlignment="1" applyProtection="1">
      <alignment horizontal="center" vertical="center"/>
      <protection locked="0"/>
    </xf>
    <xf numFmtId="0" fontId="18" fillId="10" borderId="0" xfId="0" applyFont="1" applyFill="1" applyBorder="1" applyAlignment="1" applyProtection="1">
      <alignment horizontal="center" vertical="center" wrapText="1"/>
      <protection hidden="1"/>
    </xf>
    <xf numFmtId="168" fontId="46" fillId="4" borderId="0" xfId="0" applyNumberFormat="1" applyFont="1" applyFill="1" applyAlignment="1" applyProtection="1">
      <alignment horizontal="center"/>
      <protection hidden="1"/>
    </xf>
    <xf numFmtId="167" fontId="17" fillId="4" borderId="0" xfId="1" applyNumberFormat="1" applyFont="1" applyFill="1" applyBorder="1" applyAlignment="1" applyProtection="1">
      <alignment horizontal="center"/>
      <protection hidden="1"/>
    </xf>
    <xf numFmtId="0" fontId="30" fillId="4" borderId="0" xfId="0" applyFont="1" applyFill="1" applyBorder="1" applyAlignment="1" applyProtection="1">
      <alignment horizontal="center" vertical="center" wrapText="1"/>
      <protection hidden="1"/>
    </xf>
    <xf numFmtId="0" fontId="32" fillId="4" borderId="0" xfId="0" applyFont="1" applyFill="1" applyBorder="1" applyAlignment="1" applyProtection="1">
      <alignment horizontal="center" vertical="center" wrapText="1"/>
      <protection hidden="1"/>
    </xf>
    <xf numFmtId="166" fontId="8" fillId="4" borderId="15" xfId="0" applyNumberFormat="1" applyFont="1" applyFill="1" applyBorder="1" applyAlignment="1" applyProtection="1">
      <alignment horizontal="center" vertical="center" wrapText="1"/>
      <protection hidden="1"/>
    </xf>
    <xf numFmtId="166" fontId="8" fillId="4" borderId="17" xfId="0" applyNumberFormat="1" applyFont="1" applyFill="1" applyBorder="1" applyAlignment="1" applyProtection="1">
      <alignment horizontal="center" vertical="center" wrapText="1"/>
      <protection hidden="1"/>
    </xf>
    <xf numFmtId="166" fontId="45" fillId="4" borderId="0" xfId="0" applyNumberFormat="1" applyFont="1" applyFill="1" applyBorder="1" applyAlignment="1" applyProtection="1">
      <alignment horizontal="center" vertical="top" wrapText="1"/>
      <protection hidden="1"/>
    </xf>
    <xf numFmtId="9" fontId="4" fillId="2" borderId="2" xfId="0" applyNumberFormat="1" applyFont="1" applyFill="1" applyBorder="1" applyAlignment="1" applyProtection="1">
      <alignment horizontal="center"/>
      <protection locked="0"/>
    </xf>
    <xf numFmtId="0" fontId="4" fillId="2" borderId="4" xfId="0" applyFont="1" applyFill="1" applyBorder="1" applyAlignment="1" applyProtection="1">
      <alignment horizontal="center"/>
      <protection locked="0"/>
    </xf>
    <xf numFmtId="166" fontId="11" fillId="2" borderId="2" xfId="5" applyNumberFormat="1" applyFont="1" applyFill="1" applyBorder="1" applyAlignment="1" applyProtection="1">
      <alignment horizontal="center"/>
      <protection locked="0"/>
    </xf>
    <xf numFmtId="166" fontId="11" fillId="2" borderId="3" xfId="5" applyNumberFormat="1" applyFont="1" applyFill="1" applyBorder="1" applyAlignment="1" applyProtection="1">
      <alignment horizontal="center"/>
      <protection locked="0"/>
    </xf>
    <xf numFmtId="166" fontId="11" fillId="2" borderId="4" xfId="5" applyNumberFormat="1" applyFont="1" applyFill="1" applyBorder="1" applyAlignment="1" applyProtection="1">
      <alignment horizontal="center"/>
      <protection locked="0"/>
    </xf>
    <xf numFmtId="166" fontId="11" fillId="2" borderId="2" xfId="3" applyNumberFormat="1" applyFont="1" applyFill="1" applyBorder="1" applyAlignment="1" applyProtection="1">
      <alignment horizontal="center" vertical="center" wrapText="1"/>
      <protection locked="0"/>
    </xf>
    <xf numFmtId="166" fontId="11" fillId="2" borderId="3" xfId="3" applyNumberFormat="1" applyFont="1" applyFill="1" applyBorder="1" applyAlignment="1" applyProtection="1">
      <alignment horizontal="center" vertical="center" wrapText="1"/>
      <protection locked="0"/>
    </xf>
    <xf numFmtId="166" fontId="11" fillId="2" borderId="4" xfId="3" applyNumberFormat="1" applyFont="1" applyFill="1" applyBorder="1" applyAlignment="1" applyProtection="1">
      <alignment horizontal="center" vertical="center" wrapText="1"/>
      <protection locked="0"/>
    </xf>
    <xf numFmtId="166" fontId="18" fillId="4" borderId="2" xfId="0" applyNumberFormat="1" applyFont="1" applyFill="1" applyBorder="1" applyAlignment="1" applyProtection="1">
      <alignment horizontal="center" vertical="center"/>
      <protection hidden="1"/>
    </xf>
    <xf numFmtId="166" fontId="18" fillId="4" borderId="3" xfId="0" applyNumberFormat="1" applyFont="1" applyFill="1" applyBorder="1" applyAlignment="1" applyProtection="1">
      <alignment horizontal="center" vertical="center"/>
      <protection hidden="1"/>
    </xf>
    <xf numFmtId="166" fontId="18" fillId="4" borderId="4" xfId="0" applyNumberFormat="1" applyFont="1" applyFill="1" applyBorder="1" applyAlignment="1" applyProtection="1">
      <alignment horizontal="center" vertical="center"/>
      <protection hidden="1"/>
    </xf>
    <xf numFmtId="166" fontId="34" fillId="4" borderId="19" xfId="3" applyNumberFormat="1" applyFont="1" applyFill="1" applyBorder="1" applyAlignment="1" applyProtection="1">
      <alignment horizontal="center" vertical="center" wrapText="1"/>
      <protection hidden="1"/>
    </xf>
    <xf numFmtId="0" fontId="7" fillId="4" borderId="0" xfId="0" applyFont="1" applyFill="1" applyBorder="1" applyAlignment="1" applyProtection="1">
      <alignment horizontal="center" wrapText="1"/>
      <protection hidden="1"/>
    </xf>
    <xf numFmtId="166" fontId="18" fillId="4" borderId="2" xfId="3" applyNumberFormat="1" applyFont="1" applyFill="1" applyBorder="1" applyAlignment="1" applyProtection="1">
      <alignment horizontal="center" wrapText="1"/>
      <protection hidden="1"/>
    </xf>
    <xf numFmtId="166" fontId="18" fillId="4" borderId="3" xfId="3" applyNumberFormat="1" applyFont="1" applyFill="1" applyBorder="1" applyAlignment="1" applyProtection="1">
      <alignment horizontal="center" wrapText="1"/>
      <protection hidden="1"/>
    </xf>
    <xf numFmtId="166" fontId="18" fillId="4" borderId="4" xfId="3" applyNumberFormat="1" applyFont="1" applyFill="1" applyBorder="1" applyAlignment="1" applyProtection="1">
      <alignment horizontal="center" wrapText="1"/>
      <protection hidden="1"/>
    </xf>
    <xf numFmtId="166" fontId="11" fillId="2" borderId="2" xfId="0" applyNumberFormat="1" applyFont="1" applyFill="1" applyBorder="1" applyAlignment="1" applyProtection="1">
      <alignment horizontal="center" vertical="center"/>
      <protection locked="0" hidden="1"/>
    </xf>
    <xf numFmtId="166" fontId="11" fillId="2" borderId="4" xfId="0" applyNumberFormat="1" applyFont="1" applyFill="1" applyBorder="1" applyAlignment="1" applyProtection="1">
      <alignment horizontal="center" vertical="center"/>
      <protection locked="0" hidden="1"/>
    </xf>
    <xf numFmtId="166" fontId="11" fillId="2" borderId="3" xfId="0" applyNumberFormat="1" applyFont="1" applyFill="1" applyBorder="1" applyAlignment="1" applyProtection="1">
      <alignment horizontal="center" vertical="center"/>
      <protection locked="0" hidden="1"/>
    </xf>
    <xf numFmtId="169" fontId="45" fillId="4" borderId="0" xfId="0" applyNumberFormat="1" applyFont="1" applyFill="1" applyBorder="1" applyAlignment="1" applyProtection="1">
      <alignment horizontal="left" vertical="center" wrapText="1"/>
      <protection hidden="1"/>
    </xf>
    <xf numFmtId="166" fontId="18" fillId="4" borderId="2" xfId="1" applyNumberFormat="1" applyFont="1" applyFill="1" applyBorder="1" applyAlignment="1" applyProtection="1">
      <alignment horizontal="center"/>
      <protection hidden="1"/>
    </xf>
    <xf numFmtId="166" fontId="18" fillId="4" borderId="3" xfId="1" applyNumberFormat="1" applyFont="1" applyFill="1" applyBorder="1" applyAlignment="1" applyProtection="1">
      <alignment horizontal="center"/>
      <protection hidden="1"/>
    </xf>
    <xf numFmtId="166" fontId="18" fillId="4" borderId="4" xfId="1" applyNumberFormat="1" applyFont="1" applyFill="1" applyBorder="1" applyAlignment="1" applyProtection="1">
      <alignment horizontal="center"/>
      <protection hidden="1"/>
    </xf>
    <xf numFmtId="0" fontId="8" fillId="4" borderId="0" xfId="0" applyFont="1" applyFill="1" applyBorder="1" applyAlignment="1" applyProtection="1">
      <alignment horizontal="center" wrapText="1"/>
      <protection hidden="1"/>
    </xf>
    <xf numFmtId="0" fontId="9" fillId="6" borderId="0" xfId="0" applyFont="1" applyFill="1" applyBorder="1" applyAlignment="1" applyProtection="1">
      <alignment horizontal="center" vertical="center" wrapText="1"/>
      <protection hidden="1"/>
    </xf>
    <xf numFmtId="166" fontId="38" fillId="2" borderId="0" xfId="0" applyNumberFormat="1" applyFont="1" applyFill="1" applyAlignment="1" applyProtection="1">
      <alignment horizontal="center"/>
      <protection hidden="1"/>
    </xf>
    <xf numFmtId="0" fontId="38" fillId="2" borderId="0" xfId="0" applyFont="1" applyFill="1" applyAlignment="1" applyProtection="1">
      <alignment horizontal="center"/>
      <protection hidden="1"/>
    </xf>
    <xf numFmtId="0" fontId="45" fillId="5" borderId="0" xfId="0" applyFont="1" applyFill="1" applyBorder="1" applyAlignment="1" applyProtection="1">
      <alignment horizontal="center" vertical="center" wrapText="1"/>
      <protection hidden="1"/>
    </xf>
    <xf numFmtId="0" fontId="45" fillId="5" borderId="1" xfId="0" applyFont="1" applyFill="1" applyBorder="1" applyAlignment="1" applyProtection="1">
      <alignment horizontal="center" vertical="center" wrapText="1"/>
      <protection hidden="1"/>
    </xf>
    <xf numFmtId="0" fontId="45" fillId="5" borderId="0" xfId="0" applyFont="1" applyFill="1" applyBorder="1" applyAlignment="1" applyProtection="1">
      <alignment horizontal="center" vertical="top" wrapText="1"/>
      <protection hidden="1"/>
    </xf>
    <xf numFmtId="0" fontId="45" fillId="5" borderId="1" xfId="0" applyFont="1" applyFill="1" applyBorder="1" applyAlignment="1" applyProtection="1">
      <alignment horizontal="center" vertical="top" wrapText="1"/>
      <protection hidden="1"/>
    </xf>
    <xf numFmtId="10" fontId="18" fillId="5" borderId="2" xfId="2" applyNumberFormat="1" applyFont="1" applyFill="1" applyBorder="1" applyAlignment="1" applyProtection="1">
      <alignment horizontal="center" vertical="center"/>
      <protection hidden="1"/>
    </xf>
    <xf numFmtId="10" fontId="18" fillId="5" borderId="3" xfId="2" applyNumberFormat="1" applyFont="1" applyFill="1" applyBorder="1" applyAlignment="1" applyProtection="1">
      <alignment horizontal="center" vertical="center"/>
      <protection hidden="1"/>
    </xf>
    <xf numFmtId="10" fontId="18" fillId="5" borderId="4" xfId="2" applyNumberFormat="1" applyFont="1" applyFill="1" applyBorder="1" applyAlignment="1" applyProtection="1">
      <alignment horizontal="center" vertical="center"/>
      <protection hidden="1"/>
    </xf>
    <xf numFmtId="166" fontId="38" fillId="2" borderId="0" xfId="0" applyNumberFormat="1" applyFont="1" applyFill="1" applyBorder="1" applyAlignment="1" applyProtection="1">
      <alignment horizontal="center"/>
      <protection hidden="1"/>
    </xf>
    <xf numFmtId="0" fontId="38" fillId="2" borderId="0" xfId="0" applyFont="1" applyFill="1" applyBorder="1" applyAlignment="1" applyProtection="1">
      <alignment horizontal="center"/>
      <protection hidden="1"/>
    </xf>
    <xf numFmtId="0" fontId="18" fillId="11" borderId="0" xfId="0" applyFont="1" applyFill="1" applyBorder="1" applyAlignment="1" applyProtection="1">
      <alignment horizontal="center" vertical="center" wrapText="1"/>
      <protection hidden="1"/>
    </xf>
    <xf numFmtId="0" fontId="9" fillId="7" borderId="0" xfId="0" applyFont="1" applyFill="1" applyBorder="1" applyAlignment="1" applyProtection="1">
      <alignment horizontal="center" vertical="center" wrapText="1"/>
      <protection hidden="1"/>
    </xf>
    <xf numFmtId="166" fontId="43" fillId="4" borderId="0" xfId="0" applyNumberFormat="1" applyFont="1" applyFill="1" applyBorder="1" applyAlignment="1" applyProtection="1">
      <alignment horizontal="center" vertical="center" wrapText="1"/>
      <protection hidden="1"/>
    </xf>
    <xf numFmtId="0" fontId="48" fillId="2" borderId="0" xfId="0" applyFont="1" applyFill="1" applyAlignment="1">
      <alignment horizontal="center" vertical="center"/>
    </xf>
    <xf numFmtId="0" fontId="45" fillId="2" borderId="0" xfId="0" applyFont="1" applyFill="1" applyAlignment="1">
      <alignment horizontal="left" vertical="top" wrapText="1"/>
    </xf>
    <xf numFmtId="166" fontId="18" fillId="4" borderId="2" xfId="3" applyNumberFormat="1" applyFont="1" applyFill="1" applyBorder="1" applyAlignment="1" applyProtection="1">
      <alignment horizontal="center" vertical="center" wrapText="1"/>
    </xf>
    <xf numFmtId="166" fontId="18" fillId="4" borderId="3" xfId="3" applyNumberFormat="1" applyFont="1" applyFill="1" applyBorder="1" applyAlignment="1" applyProtection="1">
      <alignment horizontal="center" vertical="center" wrapText="1"/>
    </xf>
    <xf numFmtId="166" fontId="18" fillId="4" borderId="4" xfId="3" applyNumberFormat="1" applyFont="1" applyFill="1" applyBorder="1" applyAlignment="1" applyProtection="1">
      <alignment horizontal="center" vertical="center" wrapText="1"/>
    </xf>
    <xf numFmtId="0" fontId="32" fillId="2" borderId="29" xfId="0" applyFont="1" applyFill="1" applyBorder="1" applyAlignment="1">
      <alignment horizontal="left" vertical="center"/>
    </xf>
    <xf numFmtId="0" fontId="32" fillId="2" borderId="0" xfId="0" applyFont="1" applyFill="1" applyBorder="1" applyAlignment="1">
      <alignment horizontal="left" vertical="center"/>
    </xf>
    <xf numFmtId="0" fontId="32" fillId="2" borderId="29" xfId="0" quotePrefix="1" applyFont="1" applyFill="1" applyBorder="1" applyAlignment="1">
      <alignment horizontal="left" vertical="center" wrapText="1"/>
    </xf>
    <xf numFmtId="0" fontId="32" fillId="2" borderId="0" xfId="0" quotePrefix="1" applyFont="1" applyFill="1" applyBorder="1" applyAlignment="1">
      <alignment horizontal="left" vertical="center" wrapText="1"/>
    </xf>
    <xf numFmtId="0" fontId="32" fillId="2" borderId="28" xfId="0" applyFont="1" applyFill="1" applyBorder="1" applyAlignment="1">
      <alignment vertical="center"/>
    </xf>
    <xf numFmtId="0" fontId="32" fillId="2" borderId="30" xfId="0" quotePrefix="1" applyFont="1" applyFill="1" applyBorder="1" applyAlignment="1">
      <alignment horizontal="left" vertical="center" wrapText="1"/>
    </xf>
    <xf numFmtId="0" fontId="32" fillId="2" borderId="29" xfId="0" applyFont="1" applyFill="1" applyBorder="1" applyAlignment="1">
      <alignment vertical="center"/>
    </xf>
    <xf numFmtId="0" fontId="32" fillId="2" borderId="30" xfId="0" applyFont="1" applyFill="1" applyBorder="1" applyAlignment="1">
      <alignment vertical="center"/>
    </xf>
    <xf numFmtId="0" fontId="7" fillId="2" borderId="0" xfId="0" applyFont="1" applyFill="1" applyAlignment="1">
      <alignment horizontal="left" vertical="center" wrapText="1"/>
    </xf>
    <xf numFmtId="0" fontId="32" fillId="2" borderId="28" xfId="0" applyFont="1" applyFill="1" applyBorder="1" applyAlignment="1">
      <alignment horizontal="left" vertical="center"/>
    </xf>
    <xf numFmtId="0" fontId="32" fillId="2" borderId="28" xfId="0" quotePrefix="1" applyFont="1" applyFill="1" applyBorder="1" applyAlignment="1">
      <alignment horizontal="left" vertical="center" wrapText="1"/>
    </xf>
  </cellXfs>
  <cellStyles count="6">
    <cellStyle name="Milliers" xfId="1" builtinId="3"/>
    <cellStyle name="Milliers 2" xfId="3" xr:uid="{00000000-0005-0000-0000-000001000000}"/>
    <cellStyle name="Milliers 2 2" xfId="5" xr:uid="{2F3BE96E-B45C-41C2-AA60-BC0C127092AF}"/>
    <cellStyle name="Milliers 3" xfId="4" xr:uid="{EF2B2C70-7AFC-4283-B8FE-BF06940402F3}"/>
    <cellStyle name="Normal" xfId="0" builtinId="0"/>
    <cellStyle name="Pourcentage" xfId="2" builtinId="5"/>
  </cellStyles>
  <dxfs count="36">
    <dxf>
      <font>
        <color rgb="FFC00000"/>
      </font>
      <fill>
        <patternFill>
          <bgColor rgb="FFFFCCCC"/>
        </patternFill>
      </fill>
    </dxf>
    <dxf>
      <font>
        <color rgb="FFC00000"/>
      </font>
      <fill>
        <patternFill>
          <bgColor rgb="FFFFCCCC"/>
        </patternFill>
      </fill>
    </dxf>
    <dxf>
      <fill>
        <patternFill>
          <bgColor theme="0" tint="-0.24994659260841701"/>
        </patternFill>
      </fill>
      <border>
        <left/>
        <right/>
        <top/>
        <bottom/>
        <vertical/>
        <horizontal/>
      </border>
    </dxf>
    <dxf>
      <numFmt numFmtId="170" formatCode=";;;"/>
    </dxf>
    <dxf>
      <fill>
        <patternFill patternType="solid">
          <fgColor theme="0" tint="-0.24994659260841701"/>
          <bgColor theme="0" tint="-0.24994659260841701"/>
        </patternFill>
      </fill>
      <border>
        <left/>
        <right/>
        <top/>
        <bottom/>
        <vertical/>
        <horizontal/>
      </border>
    </dxf>
    <dxf>
      <numFmt numFmtId="170" formatCode=";;;"/>
    </dxf>
    <dxf>
      <font>
        <color rgb="FF9C0006"/>
      </font>
      <fill>
        <patternFill>
          <bgColor rgb="FFFFC7CE"/>
        </patternFill>
      </fill>
    </dxf>
    <dxf>
      <font>
        <color rgb="FF9C0006"/>
      </font>
      <fill>
        <patternFill>
          <bgColor rgb="FFFFC7CE"/>
        </patternFill>
      </fill>
    </dxf>
    <dxf>
      <numFmt numFmtId="170" formatCode=";;;"/>
      <fill>
        <patternFill>
          <bgColor theme="0" tint="-0.24994659260841701"/>
        </patternFill>
      </fill>
      <border>
        <left/>
        <right/>
        <top/>
        <bottom/>
        <vertical/>
        <horizontal/>
      </border>
    </dxf>
    <dxf>
      <numFmt numFmtId="170" formatCode=";;;"/>
      <fill>
        <patternFill>
          <bgColor theme="0" tint="-0.24994659260841701"/>
        </patternFill>
      </fill>
      <border>
        <left/>
        <right/>
        <top/>
        <bottom/>
        <vertical/>
        <horizontal/>
      </border>
    </dxf>
    <dxf>
      <numFmt numFmtId="170" formatCode=";;;"/>
    </dxf>
    <dxf>
      <numFmt numFmtId="170" formatCode=";;;"/>
    </dxf>
    <dxf>
      <border>
        <left/>
        <right/>
        <top/>
        <bottom/>
        <vertical/>
        <horizontal/>
      </border>
    </dxf>
    <dxf>
      <numFmt numFmtId="170" formatCode=";;;"/>
    </dxf>
    <dxf>
      <font>
        <color rgb="FF9C0006"/>
      </font>
      <fill>
        <patternFill>
          <bgColor rgb="FFFFC7CE"/>
        </patternFill>
      </fill>
    </dxf>
    <dxf>
      <font>
        <color rgb="FFC00000"/>
      </font>
      <fill>
        <patternFill>
          <bgColor rgb="FFFFCCCC"/>
        </patternFill>
      </fill>
    </dxf>
    <dxf>
      <font>
        <color rgb="FF9C0006"/>
      </font>
      <fill>
        <patternFill>
          <bgColor rgb="FFFFC7CE"/>
        </patternFill>
      </fill>
    </dxf>
    <dxf>
      <font>
        <color rgb="FF9C0006"/>
      </font>
      <fill>
        <patternFill>
          <bgColor rgb="FFFFC7CE"/>
        </patternFill>
      </fill>
    </dxf>
    <dxf>
      <font>
        <color rgb="FFC00000"/>
      </font>
      <fill>
        <patternFill>
          <bgColor rgb="FFFFCCCC"/>
        </patternFill>
      </fill>
    </dxf>
    <dxf>
      <font>
        <color rgb="FFC00000"/>
      </font>
      <fill>
        <patternFill>
          <bgColor rgb="FFFFCCCC"/>
        </patternFill>
      </fill>
    </dxf>
    <dxf>
      <fill>
        <patternFill>
          <bgColor theme="0" tint="-0.24994659260841701"/>
        </patternFill>
      </fill>
      <border>
        <left/>
        <right/>
        <top/>
        <bottom/>
        <vertical/>
        <horizontal/>
      </border>
    </dxf>
    <dxf>
      <numFmt numFmtId="170" formatCode=";;;"/>
    </dxf>
    <dxf>
      <fill>
        <patternFill patternType="solid">
          <fgColor theme="0" tint="-0.24994659260841701"/>
          <bgColor theme="0" tint="-0.24994659260841701"/>
        </patternFill>
      </fill>
      <border>
        <left/>
        <right/>
        <top/>
        <bottom/>
        <vertical/>
        <horizontal/>
      </border>
    </dxf>
    <dxf>
      <numFmt numFmtId="170" formatCode=";;;"/>
    </dxf>
    <dxf>
      <font>
        <color rgb="FF9C0006"/>
      </font>
      <fill>
        <patternFill>
          <bgColor rgb="FFFFC7CE"/>
        </patternFill>
      </fill>
    </dxf>
    <dxf>
      <font>
        <color rgb="FF9C0006"/>
      </font>
      <fill>
        <patternFill>
          <bgColor rgb="FFFFC7CE"/>
        </patternFill>
      </fill>
    </dxf>
    <dxf>
      <numFmt numFmtId="170" formatCode=";;;"/>
      <fill>
        <patternFill>
          <bgColor theme="0" tint="-0.24994659260841701"/>
        </patternFill>
      </fill>
      <border>
        <left/>
        <right/>
        <top/>
        <bottom/>
        <vertical/>
        <horizontal/>
      </border>
    </dxf>
    <dxf>
      <numFmt numFmtId="170" formatCode=";;;"/>
      <fill>
        <patternFill>
          <bgColor theme="0" tint="-0.24994659260841701"/>
        </patternFill>
      </fill>
      <border>
        <left/>
        <right/>
        <top/>
        <bottom/>
        <vertical/>
        <horizontal/>
      </border>
    </dxf>
    <dxf>
      <numFmt numFmtId="170" formatCode=";;;"/>
    </dxf>
    <dxf>
      <numFmt numFmtId="170" formatCode=";;;"/>
    </dxf>
    <dxf>
      <border>
        <left/>
        <right/>
        <top/>
        <bottom/>
        <vertical/>
        <horizontal/>
      </border>
    </dxf>
    <dxf>
      <numFmt numFmtId="170" formatCode=";;;"/>
    </dxf>
    <dxf>
      <font>
        <color rgb="FF9C0006"/>
      </font>
      <fill>
        <patternFill>
          <bgColor rgb="FFFFC7CE"/>
        </patternFill>
      </fill>
    </dxf>
    <dxf>
      <font>
        <color rgb="FFC00000"/>
      </font>
      <fill>
        <patternFill>
          <bgColor rgb="FFFFCCCC"/>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57FFAB"/>
      <color rgb="FF00CC99"/>
      <color rgb="FFFFCCCC"/>
      <color rgb="FFFF7C80"/>
      <color rgb="FFFF9966"/>
      <color rgb="FFCC0066"/>
      <color rgb="FFFF5050"/>
      <color rgb="FFFF7D7D"/>
      <color rgb="FFFF61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55</xdr:col>
      <xdr:colOff>1</xdr:colOff>
      <xdr:row>38</xdr:row>
      <xdr:rowOff>99391</xdr:rowOff>
    </xdr:from>
    <xdr:to>
      <xdr:col>67</xdr:col>
      <xdr:colOff>33132</xdr:colOff>
      <xdr:row>40</xdr:row>
      <xdr:rowOff>124239</xdr:rowOff>
    </xdr:to>
    <xdr:sp macro="" textlink="">
      <xdr:nvSpPr>
        <xdr:cNvPr id="3" name="ZoneTexte 2">
          <a:extLst>
            <a:ext uri="{FF2B5EF4-FFF2-40B4-BE49-F238E27FC236}">
              <a16:creationId xmlns:a16="http://schemas.microsoft.com/office/drawing/2014/main" id="{D8FC17C8-4BE8-430D-9D30-8F38F57FBF3F}"/>
            </a:ext>
          </a:extLst>
        </xdr:cNvPr>
        <xdr:cNvSpPr txBox="1"/>
      </xdr:nvSpPr>
      <xdr:spPr>
        <a:xfrm>
          <a:off x="8837544" y="4356652"/>
          <a:ext cx="2087218" cy="265044"/>
        </a:xfrm>
        <a:prstGeom prst="roundRect">
          <a:avLst>
            <a:gd name="adj" fmla="val 5054"/>
          </a:avLst>
        </a:prstGeom>
        <a:solidFill>
          <a:schemeClr val="tx1">
            <a:lumMod val="85000"/>
            <a:lumOff val="1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900" i="0">
              <a:solidFill>
                <a:schemeClr val="bg1"/>
              </a:solidFill>
              <a:effectLst/>
              <a:latin typeface="+mn-lt"/>
              <a:ea typeface="+mn-ea"/>
              <a:cs typeface="+mn-cs"/>
            </a:rPr>
            <a:t>Montants forfaitaires </a:t>
          </a:r>
          <a:endParaRPr lang="fr-FR" sz="900" i="0">
            <a:solidFill>
              <a:schemeClr val="bg1"/>
            </a:solidFill>
            <a:effectLst/>
            <a:latin typeface="+mn-lt"/>
          </a:endParaRPr>
        </a:p>
      </xdr:txBody>
    </xdr:sp>
    <xdr:clientData/>
  </xdr:twoCellAnchor>
  <xdr:twoCellAnchor>
    <xdr:from>
      <xdr:col>3</xdr:col>
      <xdr:colOff>95252</xdr:colOff>
      <xdr:row>51</xdr:row>
      <xdr:rowOff>15875</xdr:rowOff>
    </xdr:from>
    <xdr:to>
      <xdr:col>7</xdr:col>
      <xdr:colOff>7944</xdr:colOff>
      <xdr:row>60</xdr:row>
      <xdr:rowOff>66261</xdr:rowOff>
    </xdr:to>
    <xdr:grpSp>
      <xdr:nvGrpSpPr>
        <xdr:cNvPr id="6" name="Groupe 5">
          <a:extLst>
            <a:ext uri="{FF2B5EF4-FFF2-40B4-BE49-F238E27FC236}">
              <a16:creationId xmlns:a16="http://schemas.microsoft.com/office/drawing/2014/main" id="{96AE5753-CB13-41AA-8DD5-ECD082855C67}"/>
            </a:ext>
          </a:extLst>
        </xdr:cNvPr>
        <xdr:cNvGrpSpPr/>
      </xdr:nvGrpSpPr>
      <xdr:grpSpPr>
        <a:xfrm>
          <a:off x="419730" y="7060188"/>
          <a:ext cx="760522" cy="1390166"/>
          <a:chOff x="8485717" y="1396698"/>
          <a:chExt cx="710578" cy="1141418"/>
        </a:xfrm>
      </xdr:grpSpPr>
      <xdr:sp macro="" textlink="">
        <xdr:nvSpPr>
          <xdr:cNvPr id="7" name="ZoneTexte 6">
            <a:extLst>
              <a:ext uri="{FF2B5EF4-FFF2-40B4-BE49-F238E27FC236}">
                <a16:creationId xmlns:a16="http://schemas.microsoft.com/office/drawing/2014/main" id="{435E8AAD-F87A-4282-BA2C-5729FF738834}"/>
              </a:ext>
            </a:extLst>
          </xdr:cNvPr>
          <xdr:cNvSpPr txBox="1"/>
        </xdr:nvSpPr>
        <xdr:spPr>
          <a:xfrm>
            <a:off x="8485717" y="1499242"/>
            <a:ext cx="710578" cy="1038874"/>
          </a:xfrm>
          <a:prstGeom prst="roundRect">
            <a:avLst>
              <a:gd name="adj" fmla="val 5054"/>
            </a:avLst>
          </a:prstGeom>
          <a:solidFill>
            <a:schemeClr val="tx1">
              <a:lumMod val="85000"/>
              <a:lumOff val="1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lang="fr-FR" sz="900" b="0" i="0">
                <a:solidFill>
                  <a:schemeClr val="bg1"/>
                </a:solidFill>
                <a:latin typeface="+mn-lt"/>
              </a:rPr>
              <a:t>A</a:t>
            </a:r>
            <a:r>
              <a:rPr lang="fr-FR" sz="900" b="0" i="0" baseline="0">
                <a:solidFill>
                  <a:schemeClr val="bg1"/>
                </a:solidFill>
                <a:latin typeface="+mn-lt"/>
              </a:rPr>
              <a:t> SAISIR : le montant du prêt PLS doit être compris entre 51% et 55% du prix de rev</a:t>
            </a:r>
            <a:r>
              <a:rPr lang="fr-FR" sz="900" i="0" baseline="0">
                <a:solidFill>
                  <a:schemeClr val="bg1"/>
                </a:solidFill>
                <a:effectLst/>
                <a:latin typeface="+mn-lt"/>
                <a:ea typeface="+mn-ea"/>
                <a:cs typeface="+mn-cs"/>
              </a:rPr>
              <a:t>ient du PLS</a:t>
            </a:r>
            <a:endParaRPr lang="fr-FR" sz="900" i="1">
              <a:solidFill>
                <a:schemeClr val="bg1"/>
              </a:solidFill>
              <a:effectLst/>
              <a:latin typeface="+mn-lt"/>
            </a:endParaRPr>
          </a:p>
        </xdr:txBody>
      </xdr:sp>
      <xdr:sp macro="" textlink="">
        <xdr:nvSpPr>
          <xdr:cNvPr id="8" name="Triangle isocèle 7">
            <a:extLst>
              <a:ext uri="{FF2B5EF4-FFF2-40B4-BE49-F238E27FC236}">
                <a16:creationId xmlns:a16="http://schemas.microsoft.com/office/drawing/2014/main" id="{9C9FDCD2-854A-4406-A6BE-65DB2F462590}"/>
              </a:ext>
            </a:extLst>
          </xdr:cNvPr>
          <xdr:cNvSpPr/>
        </xdr:nvSpPr>
        <xdr:spPr>
          <a:xfrm>
            <a:off x="8629640" y="1396698"/>
            <a:ext cx="121615" cy="130238"/>
          </a:xfrm>
          <a:prstGeom prst="triangle">
            <a:avLst/>
          </a:prstGeom>
          <a:solidFill>
            <a:schemeClr val="tx1">
              <a:lumMod val="85000"/>
              <a:lumOff val="1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grpSp>
    <xdr:clientData/>
  </xdr:twoCellAnchor>
  <xdr:twoCellAnchor>
    <xdr:from>
      <xdr:col>11</xdr:col>
      <xdr:colOff>64604</xdr:colOff>
      <xdr:row>39</xdr:row>
      <xdr:rowOff>54664</xdr:rowOff>
    </xdr:from>
    <xdr:to>
      <xdr:col>19</xdr:col>
      <xdr:colOff>180975</xdr:colOff>
      <xdr:row>41</xdr:row>
      <xdr:rowOff>122168</xdr:rowOff>
    </xdr:to>
    <xdr:sp macro="" textlink="">
      <xdr:nvSpPr>
        <xdr:cNvPr id="9" name="ZoneTexte 8">
          <a:extLst>
            <a:ext uri="{FF2B5EF4-FFF2-40B4-BE49-F238E27FC236}">
              <a16:creationId xmlns:a16="http://schemas.microsoft.com/office/drawing/2014/main" id="{062B524F-385F-4104-BB23-AA3DE0B9296A}"/>
            </a:ext>
          </a:extLst>
        </xdr:cNvPr>
        <xdr:cNvSpPr txBox="1"/>
      </xdr:nvSpPr>
      <xdr:spPr>
        <a:xfrm>
          <a:off x="2064854" y="4674289"/>
          <a:ext cx="1745146" cy="438979"/>
        </a:xfrm>
        <a:prstGeom prst="roundRect">
          <a:avLst>
            <a:gd name="adj" fmla="val 5054"/>
          </a:avLst>
        </a:prstGeom>
        <a:solidFill>
          <a:schemeClr val="tx1">
            <a:lumMod val="85000"/>
            <a:lumOff val="1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900" b="0" i="0">
              <a:solidFill>
                <a:schemeClr val="bg1"/>
              </a:solidFill>
              <a:effectLst/>
              <a:latin typeface="+mn-lt"/>
              <a:ea typeface="+mn-ea"/>
              <a:cs typeface="+mn-cs"/>
            </a:rPr>
            <a:t>Au</a:t>
          </a:r>
          <a:r>
            <a:rPr lang="fr-FR" sz="900" b="0" i="0" baseline="0">
              <a:solidFill>
                <a:schemeClr val="bg1"/>
              </a:solidFill>
              <a:effectLst/>
              <a:latin typeface="+mn-lt"/>
              <a:ea typeface="+mn-ea"/>
              <a:cs typeface="+mn-cs"/>
            </a:rPr>
            <a:t> sein des autres prêts et subventions renseignés ci-dessus</a:t>
          </a:r>
          <a:endParaRPr lang="fr-FR" sz="900" i="0">
            <a:solidFill>
              <a:schemeClr val="bg1"/>
            </a:solidFill>
            <a:effectLst/>
            <a:latin typeface="+mn-lt"/>
          </a:endParaRPr>
        </a:p>
      </xdr:txBody>
    </xdr:sp>
    <xdr:clientData/>
  </xdr:twoCellAnchor>
  <xdr:twoCellAnchor>
    <xdr:from>
      <xdr:col>12</xdr:col>
      <xdr:colOff>207619</xdr:colOff>
      <xdr:row>41</xdr:row>
      <xdr:rowOff>124968</xdr:rowOff>
    </xdr:from>
    <xdr:to>
      <xdr:col>13</xdr:col>
      <xdr:colOff>78454</xdr:colOff>
      <xdr:row>41</xdr:row>
      <xdr:rowOff>202804</xdr:rowOff>
    </xdr:to>
    <xdr:sp macro="" textlink="">
      <xdr:nvSpPr>
        <xdr:cNvPr id="10" name="Triangle isocèle 9">
          <a:extLst>
            <a:ext uri="{FF2B5EF4-FFF2-40B4-BE49-F238E27FC236}">
              <a16:creationId xmlns:a16="http://schemas.microsoft.com/office/drawing/2014/main" id="{5A1DBC62-01E8-48B1-94E4-34E1AFA17118}"/>
            </a:ext>
          </a:extLst>
        </xdr:cNvPr>
        <xdr:cNvSpPr/>
      </xdr:nvSpPr>
      <xdr:spPr>
        <a:xfrm flipV="1">
          <a:off x="2419076" y="4904033"/>
          <a:ext cx="119313" cy="77836"/>
        </a:xfrm>
        <a:prstGeom prst="triangle">
          <a:avLst/>
        </a:prstGeom>
        <a:solidFill>
          <a:schemeClr val="tx1">
            <a:lumMod val="85000"/>
            <a:lumOff val="15000"/>
          </a:schemeClr>
        </a:solidFill>
        <a:ln>
          <a:solidFill>
            <a:schemeClr val="tx1">
              <a:lumMod val="85000"/>
              <a:lumOff val="1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clientData/>
  </xdr:twoCellAnchor>
  <xdr:twoCellAnchor>
    <xdr:from>
      <xdr:col>50</xdr:col>
      <xdr:colOff>79626</xdr:colOff>
      <xdr:row>57</xdr:row>
      <xdr:rowOff>9519</xdr:rowOff>
    </xdr:from>
    <xdr:to>
      <xdr:col>57</xdr:col>
      <xdr:colOff>19050</xdr:colOff>
      <xdr:row>60</xdr:row>
      <xdr:rowOff>76200</xdr:rowOff>
    </xdr:to>
    <xdr:sp macro="" textlink="">
      <xdr:nvSpPr>
        <xdr:cNvPr id="14" name="ZoneTexte 13">
          <a:extLst>
            <a:ext uri="{FF2B5EF4-FFF2-40B4-BE49-F238E27FC236}">
              <a16:creationId xmlns:a16="http://schemas.microsoft.com/office/drawing/2014/main" id="{6FDF1F7E-1255-4D68-AA7B-7494DF795EF0}"/>
            </a:ext>
          </a:extLst>
        </xdr:cNvPr>
        <xdr:cNvSpPr txBox="1"/>
      </xdr:nvSpPr>
      <xdr:spPr>
        <a:xfrm>
          <a:off x="8080626" y="7848594"/>
          <a:ext cx="1225299" cy="695331"/>
        </a:xfrm>
        <a:prstGeom prst="roundRect">
          <a:avLst>
            <a:gd name="adj" fmla="val 5054"/>
          </a:avLst>
        </a:prstGeom>
        <a:solidFill>
          <a:schemeClr val="tx1">
            <a:lumMod val="85000"/>
            <a:lumOff val="1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fr-FR" sz="900" b="0" i="0">
              <a:solidFill>
                <a:schemeClr val="bg1"/>
              </a:solidFill>
              <a:effectLst/>
              <a:latin typeface="+mn-lt"/>
            </a:rPr>
            <a:t>Taux</a:t>
          </a:r>
          <a:r>
            <a:rPr lang="fr-FR" sz="900" b="0" i="0" baseline="0">
              <a:solidFill>
                <a:schemeClr val="bg1"/>
              </a:solidFill>
              <a:effectLst/>
              <a:latin typeface="+mn-lt"/>
            </a:rPr>
            <a:t> indicatif sur les prêts construction hors PHB 2.0, Booster et PLUS Horizen</a:t>
          </a:r>
          <a:endParaRPr lang="fr-FR" sz="900" i="0">
            <a:solidFill>
              <a:schemeClr val="bg1"/>
            </a:solidFill>
            <a:effectLst/>
            <a:latin typeface="+mn-lt"/>
          </a:endParaRPr>
        </a:p>
      </xdr:txBody>
    </xdr:sp>
    <xdr:clientData/>
  </xdr:twoCellAnchor>
  <xdr:twoCellAnchor>
    <xdr:from>
      <xdr:col>50</xdr:col>
      <xdr:colOff>3</xdr:colOff>
      <xdr:row>57</xdr:row>
      <xdr:rowOff>85724</xdr:rowOff>
    </xdr:from>
    <xdr:to>
      <xdr:col>50</xdr:col>
      <xdr:colOff>95252</xdr:colOff>
      <xdr:row>57</xdr:row>
      <xdr:rowOff>142875</xdr:rowOff>
    </xdr:to>
    <xdr:sp macro="" textlink="">
      <xdr:nvSpPr>
        <xdr:cNvPr id="15" name="Triangle isocèle 14">
          <a:extLst>
            <a:ext uri="{FF2B5EF4-FFF2-40B4-BE49-F238E27FC236}">
              <a16:creationId xmlns:a16="http://schemas.microsoft.com/office/drawing/2014/main" id="{D639F3BC-B20F-4B0F-883D-E0F446C4454C}"/>
            </a:ext>
          </a:extLst>
        </xdr:cNvPr>
        <xdr:cNvSpPr/>
      </xdr:nvSpPr>
      <xdr:spPr>
        <a:xfrm rot="16200000">
          <a:off x="7981952" y="6562725"/>
          <a:ext cx="57151" cy="95249"/>
        </a:xfrm>
        <a:prstGeom prst="triangle">
          <a:avLst/>
        </a:prstGeom>
        <a:solidFill>
          <a:schemeClr val="tx1">
            <a:lumMod val="85000"/>
            <a:lumOff val="15000"/>
          </a:schemeClr>
        </a:solidFill>
        <a:ln>
          <a:solidFill>
            <a:schemeClr val="tx1">
              <a:lumMod val="85000"/>
              <a:lumOff val="1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clientData/>
  </xdr:twoCellAnchor>
  <xdr:twoCellAnchor>
    <xdr:from>
      <xdr:col>18</xdr:col>
      <xdr:colOff>190499</xdr:colOff>
      <xdr:row>56</xdr:row>
      <xdr:rowOff>123823</xdr:rowOff>
    </xdr:from>
    <xdr:to>
      <xdr:col>26</xdr:col>
      <xdr:colOff>207064</xdr:colOff>
      <xdr:row>60</xdr:row>
      <xdr:rowOff>91108</xdr:rowOff>
    </xdr:to>
    <xdr:sp macro="" textlink="">
      <xdr:nvSpPr>
        <xdr:cNvPr id="17" name="ZoneTexte 16">
          <a:extLst>
            <a:ext uri="{FF2B5EF4-FFF2-40B4-BE49-F238E27FC236}">
              <a16:creationId xmlns:a16="http://schemas.microsoft.com/office/drawing/2014/main" id="{7552E58A-807F-455C-8F84-1C3A5A7F119B}"/>
            </a:ext>
          </a:extLst>
        </xdr:cNvPr>
        <xdr:cNvSpPr txBox="1"/>
      </xdr:nvSpPr>
      <xdr:spPr>
        <a:xfrm>
          <a:off x="3600449" y="7839073"/>
          <a:ext cx="1273865" cy="719760"/>
        </a:xfrm>
        <a:prstGeom prst="roundRect">
          <a:avLst>
            <a:gd name="adj" fmla="val 5054"/>
          </a:avLst>
        </a:prstGeom>
        <a:solidFill>
          <a:schemeClr val="tx1">
            <a:lumMod val="85000"/>
            <a:lumOff val="1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l"/>
          <a:r>
            <a:rPr lang="fr-FR" sz="900" b="0" i="0">
              <a:solidFill>
                <a:schemeClr val="bg1"/>
              </a:solidFill>
              <a:effectLst/>
              <a:latin typeface="+mn-lt"/>
            </a:rPr>
            <a:t>Marge composite en cas de financement du foncier sur + de 50 ans (hors</a:t>
          </a:r>
          <a:r>
            <a:rPr lang="fr-FR" sz="900" b="0" i="0" baseline="0">
              <a:solidFill>
                <a:schemeClr val="bg1"/>
              </a:solidFill>
              <a:effectLst/>
              <a:latin typeface="+mn-lt"/>
            </a:rPr>
            <a:t> PLUS Horizen)</a:t>
          </a:r>
          <a:endParaRPr lang="fr-FR" sz="900" i="0">
            <a:solidFill>
              <a:schemeClr val="bg1"/>
            </a:solidFill>
            <a:effectLst/>
            <a:latin typeface="+mn-lt"/>
          </a:endParaRPr>
        </a:p>
      </xdr:txBody>
    </xdr:sp>
    <xdr:clientData/>
  </xdr:twoCellAnchor>
  <xdr:twoCellAnchor>
    <xdr:from>
      <xdr:col>26</xdr:col>
      <xdr:colOff>193955</xdr:colOff>
      <xdr:row>57</xdr:row>
      <xdr:rowOff>66675</xdr:rowOff>
    </xdr:from>
    <xdr:to>
      <xdr:col>27</xdr:col>
      <xdr:colOff>31060</xdr:colOff>
      <xdr:row>57</xdr:row>
      <xdr:rowOff>128589</xdr:rowOff>
    </xdr:to>
    <xdr:sp macro="" textlink="">
      <xdr:nvSpPr>
        <xdr:cNvPr id="18" name="Triangle isocèle 17">
          <a:extLst>
            <a:ext uri="{FF2B5EF4-FFF2-40B4-BE49-F238E27FC236}">
              <a16:creationId xmlns:a16="http://schemas.microsoft.com/office/drawing/2014/main" id="{3E44CE75-6317-46B2-BD5F-1D8142538CE7}"/>
            </a:ext>
          </a:extLst>
        </xdr:cNvPr>
        <xdr:cNvSpPr/>
      </xdr:nvSpPr>
      <xdr:spPr>
        <a:xfrm rot="5400000">
          <a:off x="4856475" y="7124046"/>
          <a:ext cx="61914" cy="77301"/>
        </a:xfrm>
        <a:prstGeom prst="triangle">
          <a:avLst/>
        </a:prstGeom>
        <a:solidFill>
          <a:schemeClr val="tx1">
            <a:lumMod val="85000"/>
            <a:lumOff val="15000"/>
          </a:schemeClr>
        </a:solidFill>
        <a:ln>
          <a:solidFill>
            <a:schemeClr val="tx1">
              <a:lumMod val="85000"/>
              <a:lumOff val="1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clientData/>
  </xdr:twoCellAnchor>
  <xdr:twoCellAnchor>
    <xdr:from>
      <xdr:col>77</xdr:col>
      <xdr:colOff>116975</xdr:colOff>
      <xdr:row>39</xdr:row>
      <xdr:rowOff>100261</xdr:rowOff>
    </xdr:from>
    <xdr:to>
      <xdr:col>85</xdr:col>
      <xdr:colOff>95250</xdr:colOff>
      <xdr:row>60</xdr:row>
      <xdr:rowOff>47625</xdr:rowOff>
    </xdr:to>
    <xdr:sp macro="" textlink="">
      <xdr:nvSpPr>
        <xdr:cNvPr id="21" name="Rectangle : coins arrondis 20">
          <a:extLst>
            <a:ext uri="{FF2B5EF4-FFF2-40B4-BE49-F238E27FC236}">
              <a16:creationId xmlns:a16="http://schemas.microsoft.com/office/drawing/2014/main" id="{AE8B894A-A6E3-4E43-8897-2A5CFF6984E1}"/>
            </a:ext>
          </a:extLst>
        </xdr:cNvPr>
        <xdr:cNvSpPr/>
      </xdr:nvSpPr>
      <xdr:spPr>
        <a:xfrm>
          <a:off x="14966450" y="5186611"/>
          <a:ext cx="4816975" cy="3328739"/>
        </a:xfrm>
        <a:prstGeom prst="roundRect">
          <a:avLst>
            <a:gd name="adj" fmla="val 2308"/>
          </a:avLst>
        </a:prstGeom>
        <a:no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88</xdr:col>
      <xdr:colOff>180975</xdr:colOff>
      <xdr:row>39</xdr:row>
      <xdr:rowOff>9525</xdr:rowOff>
    </xdr:from>
    <xdr:to>
      <xdr:col>92</xdr:col>
      <xdr:colOff>933450</xdr:colOff>
      <xdr:row>55</xdr:row>
      <xdr:rowOff>66675</xdr:rowOff>
    </xdr:to>
    <xdr:sp macro="" textlink="">
      <xdr:nvSpPr>
        <xdr:cNvPr id="23" name="Rectangle : coins arrondis 22">
          <a:extLst>
            <a:ext uri="{FF2B5EF4-FFF2-40B4-BE49-F238E27FC236}">
              <a16:creationId xmlns:a16="http://schemas.microsoft.com/office/drawing/2014/main" id="{2888604A-BF0C-4994-B27E-62AA4AC37407}"/>
            </a:ext>
          </a:extLst>
        </xdr:cNvPr>
        <xdr:cNvSpPr/>
      </xdr:nvSpPr>
      <xdr:spPr>
        <a:xfrm>
          <a:off x="21202650" y="5095875"/>
          <a:ext cx="3219450" cy="2562225"/>
        </a:xfrm>
        <a:prstGeom prst="roundRect">
          <a:avLst>
            <a:gd name="adj" fmla="val 2308"/>
          </a:avLst>
        </a:prstGeom>
        <a:no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54</xdr:col>
      <xdr:colOff>4765</xdr:colOff>
      <xdr:row>52</xdr:row>
      <xdr:rowOff>61588</xdr:rowOff>
    </xdr:from>
    <xdr:to>
      <xdr:col>63</xdr:col>
      <xdr:colOff>24848</xdr:colOff>
      <xdr:row>55</xdr:row>
      <xdr:rowOff>41413</xdr:rowOff>
    </xdr:to>
    <xdr:sp macro="" textlink="">
      <xdr:nvSpPr>
        <xdr:cNvPr id="26" name="ZoneTexte 25">
          <a:extLst>
            <a:ext uri="{FF2B5EF4-FFF2-40B4-BE49-F238E27FC236}">
              <a16:creationId xmlns:a16="http://schemas.microsoft.com/office/drawing/2014/main" id="{60E52A2D-683F-4D02-9368-1B69184B0B25}"/>
            </a:ext>
          </a:extLst>
        </xdr:cNvPr>
        <xdr:cNvSpPr txBox="1"/>
      </xdr:nvSpPr>
      <xdr:spPr>
        <a:xfrm>
          <a:off x="8726352" y="6455762"/>
          <a:ext cx="1544083" cy="402238"/>
        </a:xfrm>
        <a:prstGeom prst="roundRect">
          <a:avLst>
            <a:gd name="adj" fmla="val 5054"/>
          </a:avLst>
        </a:prstGeom>
        <a:solidFill>
          <a:schemeClr val="tx1">
            <a:lumMod val="85000"/>
            <a:lumOff val="1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lang="fr-FR" sz="900" b="0" i="0">
              <a:solidFill>
                <a:schemeClr val="bg1"/>
              </a:solidFill>
              <a:latin typeface="+mn-lt"/>
            </a:rPr>
            <a:t>A décocher si pas</a:t>
          </a:r>
          <a:r>
            <a:rPr lang="fr-FR" sz="900" b="0" i="0" baseline="0">
              <a:solidFill>
                <a:schemeClr val="bg1"/>
              </a:solidFill>
              <a:latin typeface="+mn-lt"/>
            </a:rPr>
            <a:t> de PHB 2.0 ou Booster sur le PLS</a:t>
          </a:r>
          <a:endParaRPr lang="fr-FR" sz="900" i="1">
            <a:solidFill>
              <a:schemeClr val="bg1"/>
            </a:solidFill>
            <a:effectLst/>
            <a:latin typeface="+mn-lt"/>
          </a:endParaRPr>
        </a:p>
      </xdr:txBody>
    </xdr:sp>
    <xdr:clientData/>
  </xdr:twoCellAnchor>
  <xdr:twoCellAnchor>
    <xdr:from>
      <xdr:col>9</xdr:col>
      <xdr:colOff>171450</xdr:colOff>
      <xdr:row>4</xdr:row>
      <xdr:rowOff>1</xdr:rowOff>
    </xdr:from>
    <xdr:to>
      <xdr:col>51</xdr:col>
      <xdr:colOff>0</xdr:colOff>
      <xdr:row>23</xdr:row>
      <xdr:rowOff>85726</xdr:rowOff>
    </xdr:to>
    <xdr:sp macro="" textlink="">
      <xdr:nvSpPr>
        <xdr:cNvPr id="29" name="Rectangle 28">
          <a:extLst>
            <a:ext uri="{FF2B5EF4-FFF2-40B4-BE49-F238E27FC236}">
              <a16:creationId xmlns:a16="http://schemas.microsoft.com/office/drawing/2014/main" id="{6C214716-73AE-4633-9C4A-C63E953B1D57}"/>
            </a:ext>
          </a:extLst>
        </xdr:cNvPr>
        <xdr:cNvSpPr/>
      </xdr:nvSpPr>
      <xdr:spPr>
        <a:xfrm>
          <a:off x="1762125" y="371476"/>
          <a:ext cx="6048375" cy="2571750"/>
        </a:xfrm>
        <a:prstGeom prst="rect">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17</xdr:col>
      <xdr:colOff>173934</xdr:colOff>
      <xdr:row>41</xdr:row>
      <xdr:rowOff>107675</xdr:rowOff>
    </xdr:from>
    <xdr:to>
      <xdr:col>18</xdr:col>
      <xdr:colOff>99392</xdr:colOff>
      <xdr:row>41</xdr:row>
      <xdr:rowOff>223631</xdr:rowOff>
    </xdr:to>
    <xdr:sp macro="" textlink="">
      <xdr:nvSpPr>
        <xdr:cNvPr id="30" name="Triangle isocèle 29">
          <a:extLst>
            <a:ext uri="{FF2B5EF4-FFF2-40B4-BE49-F238E27FC236}">
              <a16:creationId xmlns:a16="http://schemas.microsoft.com/office/drawing/2014/main" id="{39796F59-B5CE-42F8-B1B4-7A50AF513F72}"/>
            </a:ext>
          </a:extLst>
        </xdr:cNvPr>
        <xdr:cNvSpPr/>
      </xdr:nvSpPr>
      <xdr:spPr>
        <a:xfrm flipV="1">
          <a:off x="3445564" y="4886740"/>
          <a:ext cx="140806" cy="115956"/>
        </a:xfrm>
        <a:prstGeom prst="triangle">
          <a:avLst/>
        </a:prstGeom>
        <a:solidFill>
          <a:schemeClr val="tx1">
            <a:lumMod val="85000"/>
            <a:lumOff val="15000"/>
          </a:schemeClr>
        </a:solidFill>
        <a:ln>
          <a:solidFill>
            <a:schemeClr val="tx1">
              <a:lumMod val="85000"/>
              <a:lumOff val="1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clientData/>
  </xdr:twoCellAnchor>
  <xdr:twoCellAnchor>
    <xdr:from>
      <xdr:col>54</xdr:col>
      <xdr:colOff>41415</xdr:colOff>
      <xdr:row>51</xdr:row>
      <xdr:rowOff>24846</xdr:rowOff>
    </xdr:from>
    <xdr:to>
      <xdr:col>55</xdr:col>
      <xdr:colOff>2</xdr:colOff>
      <xdr:row>52</xdr:row>
      <xdr:rowOff>89451</xdr:rowOff>
    </xdr:to>
    <xdr:sp macro="" textlink="">
      <xdr:nvSpPr>
        <xdr:cNvPr id="31" name="Triangle isocèle 30">
          <a:extLst>
            <a:ext uri="{FF2B5EF4-FFF2-40B4-BE49-F238E27FC236}">
              <a16:creationId xmlns:a16="http://schemas.microsoft.com/office/drawing/2014/main" id="{1EC47C84-E2E1-4541-AE65-CF4770FB7519}"/>
            </a:ext>
          </a:extLst>
        </xdr:cNvPr>
        <xdr:cNvSpPr/>
      </xdr:nvSpPr>
      <xdr:spPr>
        <a:xfrm>
          <a:off x="8796132" y="6468716"/>
          <a:ext cx="157370" cy="122583"/>
        </a:xfrm>
        <a:prstGeom prst="triangle">
          <a:avLst/>
        </a:prstGeom>
        <a:solidFill>
          <a:schemeClr val="tx1">
            <a:lumMod val="85000"/>
            <a:lumOff val="1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clientData/>
  </xdr:twoCellAnchor>
  <xdr:twoCellAnchor>
    <xdr:from>
      <xdr:col>61</xdr:col>
      <xdr:colOff>16565</xdr:colOff>
      <xdr:row>51</xdr:row>
      <xdr:rowOff>24848</xdr:rowOff>
    </xdr:from>
    <xdr:to>
      <xdr:col>62</xdr:col>
      <xdr:colOff>0</xdr:colOff>
      <xdr:row>52</xdr:row>
      <xdr:rowOff>89453</xdr:rowOff>
    </xdr:to>
    <xdr:sp macro="" textlink="">
      <xdr:nvSpPr>
        <xdr:cNvPr id="32" name="Triangle isocèle 31">
          <a:extLst>
            <a:ext uri="{FF2B5EF4-FFF2-40B4-BE49-F238E27FC236}">
              <a16:creationId xmlns:a16="http://schemas.microsoft.com/office/drawing/2014/main" id="{97CAC2ED-9E65-44A7-9E39-D46B635A4641}"/>
            </a:ext>
          </a:extLst>
        </xdr:cNvPr>
        <xdr:cNvSpPr/>
      </xdr:nvSpPr>
      <xdr:spPr>
        <a:xfrm>
          <a:off x="9963978" y="6468718"/>
          <a:ext cx="157370" cy="122583"/>
        </a:xfrm>
        <a:prstGeom prst="triangle">
          <a:avLst/>
        </a:prstGeom>
        <a:solidFill>
          <a:schemeClr val="tx1">
            <a:lumMod val="85000"/>
            <a:lumOff val="1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55</xdr:col>
      <xdr:colOff>1</xdr:colOff>
      <xdr:row>38</xdr:row>
      <xdr:rowOff>99391</xdr:rowOff>
    </xdr:from>
    <xdr:to>
      <xdr:col>67</xdr:col>
      <xdr:colOff>33132</xdr:colOff>
      <xdr:row>40</xdr:row>
      <xdr:rowOff>124239</xdr:rowOff>
    </xdr:to>
    <xdr:sp macro="" textlink="">
      <xdr:nvSpPr>
        <xdr:cNvPr id="2" name="ZoneTexte 1">
          <a:extLst>
            <a:ext uri="{FF2B5EF4-FFF2-40B4-BE49-F238E27FC236}">
              <a16:creationId xmlns:a16="http://schemas.microsoft.com/office/drawing/2014/main" id="{274BE0BC-CD5C-4CA2-836B-3D0E22743DF4}"/>
            </a:ext>
          </a:extLst>
        </xdr:cNvPr>
        <xdr:cNvSpPr txBox="1"/>
      </xdr:nvSpPr>
      <xdr:spPr>
        <a:xfrm>
          <a:off x="9020176" y="5033341"/>
          <a:ext cx="2090531" cy="310598"/>
        </a:xfrm>
        <a:prstGeom prst="roundRect">
          <a:avLst>
            <a:gd name="adj" fmla="val 5054"/>
          </a:avLst>
        </a:prstGeom>
        <a:solidFill>
          <a:schemeClr val="tx1">
            <a:lumMod val="85000"/>
            <a:lumOff val="1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900" i="0">
              <a:solidFill>
                <a:schemeClr val="bg1"/>
              </a:solidFill>
              <a:effectLst/>
              <a:latin typeface="+mn-lt"/>
              <a:ea typeface="+mn-ea"/>
              <a:cs typeface="+mn-cs"/>
            </a:rPr>
            <a:t>Montants forfaitaires </a:t>
          </a:r>
          <a:endParaRPr lang="fr-FR" sz="900" i="0">
            <a:solidFill>
              <a:schemeClr val="bg1"/>
            </a:solidFill>
            <a:effectLst/>
            <a:latin typeface="+mn-lt"/>
          </a:endParaRPr>
        </a:p>
      </xdr:txBody>
    </xdr:sp>
    <xdr:clientData/>
  </xdr:twoCellAnchor>
  <xdr:twoCellAnchor>
    <xdr:from>
      <xdr:col>3</xdr:col>
      <xdr:colOff>95252</xdr:colOff>
      <xdr:row>51</xdr:row>
      <xdr:rowOff>15875</xdr:rowOff>
    </xdr:from>
    <xdr:to>
      <xdr:col>7</xdr:col>
      <xdr:colOff>7944</xdr:colOff>
      <xdr:row>60</xdr:row>
      <xdr:rowOff>66261</xdr:rowOff>
    </xdr:to>
    <xdr:grpSp>
      <xdr:nvGrpSpPr>
        <xdr:cNvPr id="3" name="Groupe 2">
          <a:extLst>
            <a:ext uri="{FF2B5EF4-FFF2-40B4-BE49-F238E27FC236}">
              <a16:creationId xmlns:a16="http://schemas.microsoft.com/office/drawing/2014/main" id="{8F1654FB-A8AC-4D1E-9928-BB1A860FBBB0}"/>
            </a:ext>
          </a:extLst>
        </xdr:cNvPr>
        <xdr:cNvGrpSpPr/>
      </xdr:nvGrpSpPr>
      <xdr:grpSpPr>
        <a:xfrm>
          <a:off x="419102" y="7369175"/>
          <a:ext cx="760417" cy="1402936"/>
          <a:chOff x="8485717" y="1396698"/>
          <a:chExt cx="710578" cy="1141418"/>
        </a:xfrm>
      </xdr:grpSpPr>
      <xdr:sp macro="" textlink="">
        <xdr:nvSpPr>
          <xdr:cNvPr id="4" name="ZoneTexte 3">
            <a:extLst>
              <a:ext uri="{FF2B5EF4-FFF2-40B4-BE49-F238E27FC236}">
                <a16:creationId xmlns:a16="http://schemas.microsoft.com/office/drawing/2014/main" id="{C95BE29C-81D0-DEEC-F409-D3BCBCF76B27}"/>
              </a:ext>
            </a:extLst>
          </xdr:cNvPr>
          <xdr:cNvSpPr txBox="1"/>
        </xdr:nvSpPr>
        <xdr:spPr>
          <a:xfrm>
            <a:off x="8485717" y="1499242"/>
            <a:ext cx="710578" cy="1038874"/>
          </a:xfrm>
          <a:prstGeom prst="roundRect">
            <a:avLst>
              <a:gd name="adj" fmla="val 5054"/>
            </a:avLst>
          </a:prstGeom>
          <a:solidFill>
            <a:schemeClr val="tx1">
              <a:lumMod val="85000"/>
              <a:lumOff val="1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lang="fr-FR" sz="900" b="0" i="0">
                <a:solidFill>
                  <a:schemeClr val="bg1"/>
                </a:solidFill>
                <a:latin typeface="+mn-lt"/>
              </a:rPr>
              <a:t>A</a:t>
            </a:r>
            <a:r>
              <a:rPr lang="fr-FR" sz="900" b="0" i="0" baseline="0">
                <a:solidFill>
                  <a:schemeClr val="bg1"/>
                </a:solidFill>
                <a:latin typeface="+mn-lt"/>
              </a:rPr>
              <a:t> SAISIR : le montant du prêt PLS doit être compris entre 51% et 55% du prix de rev</a:t>
            </a:r>
            <a:r>
              <a:rPr lang="fr-FR" sz="900" i="0" baseline="0">
                <a:solidFill>
                  <a:schemeClr val="bg1"/>
                </a:solidFill>
                <a:effectLst/>
                <a:latin typeface="+mn-lt"/>
                <a:ea typeface="+mn-ea"/>
                <a:cs typeface="+mn-cs"/>
              </a:rPr>
              <a:t>ient du PLS</a:t>
            </a:r>
            <a:endParaRPr lang="fr-FR" sz="900" i="1">
              <a:solidFill>
                <a:schemeClr val="bg1"/>
              </a:solidFill>
              <a:effectLst/>
              <a:latin typeface="+mn-lt"/>
            </a:endParaRPr>
          </a:p>
        </xdr:txBody>
      </xdr:sp>
      <xdr:sp macro="" textlink="">
        <xdr:nvSpPr>
          <xdr:cNvPr id="5" name="Triangle isocèle 4">
            <a:extLst>
              <a:ext uri="{FF2B5EF4-FFF2-40B4-BE49-F238E27FC236}">
                <a16:creationId xmlns:a16="http://schemas.microsoft.com/office/drawing/2014/main" id="{F5BCA74F-67F6-4555-3DBC-CB87FA3AEC0B}"/>
              </a:ext>
            </a:extLst>
          </xdr:cNvPr>
          <xdr:cNvSpPr/>
        </xdr:nvSpPr>
        <xdr:spPr>
          <a:xfrm>
            <a:off x="8629640" y="1396698"/>
            <a:ext cx="121615" cy="130238"/>
          </a:xfrm>
          <a:prstGeom prst="triangle">
            <a:avLst/>
          </a:prstGeom>
          <a:solidFill>
            <a:schemeClr val="tx1">
              <a:lumMod val="85000"/>
              <a:lumOff val="1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grpSp>
    <xdr:clientData/>
  </xdr:twoCellAnchor>
  <xdr:twoCellAnchor>
    <xdr:from>
      <xdr:col>11</xdr:col>
      <xdr:colOff>64604</xdr:colOff>
      <xdr:row>39</xdr:row>
      <xdr:rowOff>54664</xdr:rowOff>
    </xdr:from>
    <xdr:to>
      <xdr:col>19</xdr:col>
      <xdr:colOff>180975</xdr:colOff>
      <xdr:row>41</xdr:row>
      <xdr:rowOff>122168</xdr:rowOff>
    </xdr:to>
    <xdr:sp macro="" textlink="">
      <xdr:nvSpPr>
        <xdr:cNvPr id="6" name="ZoneTexte 5">
          <a:extLst>
            <a:ext uri="{FF2B5EF4-FFF2-40B4-BE49-F238E27FC236}">
              <a16:creationId xmlns:a16="http://schemas.microsoft.com/office/drawing/2014/main" id="{E4181B9D-6077-4104-92ED-F49A105298B9}"/>
            </a:ext>
          </a:extLst>
        </xdr:cNvPr>
        <xdr:cNvSpPr txBox="1"/>
      </xdr:nvSpPr>
      <xdr:spPr>
        <a:xfrm>
          <a:off x="2064854" y="5141014"/>
          <a:ext cx="1745146" cy="438979"/>
        </a:xfrm>
        <a:prstGeom prst="roundRect">
          <a:avLst>
            <a:gd name="adj" fmla="val 5054"/>
          </a:avLst>
        </a:prstGeom>
        <a:solidFill>
          <a:schemeClr val="tx1">
            <a:lumMod val="85000"/>
            <a:lumOff val="1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900" b="0" i="0">
              <a:solidFill>
                <a:schemeClr val="bg1"/>
              </a:solidFill>
              <a:effectLst/>
              <a:latin typeface="+mn-lt"/>
              <a:ea typeface="+mn-ea"/>
              <a:cs typeface="+mn-cs"/>
            </a:rPr>
            <a:t>Au</a:t>
          </a:r>
          <a:r>
            <a:rPr lang="fr-FR" sz="900" b="0" i="0" baseline="0">
              <a:solidFill>
                <a:schemeClr val="bg1"/>
              </a:solidFill>
              <a:effectLst/>
              <a:latin typeface="+mn-lt"/>
              <a:ea typeface="+mn-ea"/>
              <a:cs typeface="+mn-cs"/>
            </a:rPr>
            <a:t> sein des autres prêts et subventions renseignés ci-dessus</a:t>
          </a:r>
          <a:endParaRPr lang="fr-FR" sz="900" i="0">
            <a:solidFill>
              <a:schemeClr val="bg1"/>
            </a:solidFill>
            <a:effectLst/>
            <a:latin typeface="+mn-lt"/>
          </a:endParaRPr>
        </a:p>
      </xdr:txBody>
    </xdr:sp>
    <xdr:clientData/>
  </xdr:twoCellAnchor>
  <xdr:twoCellAnchor>
    <xdr:from>
      <xdr:col>12</xdr:col>
      <xdr:colOff>207619</xdr:colOff>
      <xdr:row>41</xdr:row>
      <xdr:rowOff>124968</xdr:rowOff>
    </xdr:from>
    <xdr:to>
      <xdr:col>13</xdr:col>
      <xdr:colOff>78454</xdr:colOff>
      <xdr:row>41</xdr:row>
      <xdr:rowOff>202804</xdr:rowOff>
    </xdr:to>
    <xdr:sp macro="" textlink="">
      <xdr:nvSpPr>
        <xdr:cNvPr id="7" name="Triangle isocèle 6">
          <a:extLst>
            <a:ext uri="{FF2B5EF4-FFF2-40B4-BE49-F238E27FC236}">
              <a16:creationId xmlns:a16="http://schemas.microsoft.com/office/drawing/2014/main" id="{2899AA91-131E-44A3-AC9D-D3EA2506D08A}"/>
            </a:ext>
          </a:extLst>
        </xdr:cNvPr>
        <xdr:cNvSpPr/>
      </xdr:nvSpPr>
      <xdr:spPr>
        <a:xfrm flipV="1">
          <a:off x="2379319" y="5582793"/>
          <a:ext cx="80385" cy="77836"/>
        </a:xfrm>
        <a:prstGeom prst="triangle">
          <a:avLst/>
        </a:prstGeom>
        <a:solidFill>
          <a:schemeClr val="tx1">
            <a:lumMod val="85000"/>
            <a:lumOff val="15000"/>
          </a:schemeClr>
        </a:solidFill>
        <a:ln>
          <a:solidFill>
            <a:schemeClr val="tx1">
              <a:lumMod val="85000"/>
              <a:lumOff val="1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clientData/>
  </xdr:twoCellAnchor>
  <xdr:twoCellAnchor>
    <xdr:from>
      <xdr:col>50</xdr:col>
      <xdr:colOff>79626</xdr:colOff>
      <xdr:row>57</xdr:row>
      <xdr:rowOff>9519</xdr:rowOff>
    </xdr:from>
    <xdr:to>
      <xdr:col>57</xdr:col>
      <xdr:colOff>19050</xdr:colOff>
      <xdr:row>60</xdr:row>
      <xdr:rowOff>76200</xdr:rowOff>
    </xdr:to>
    <xdr:sp macro="" textlink="">
      <xdr:nvSpPr>
        <xdr:cNvPr id="8" name="ZoneTexte 7">
          <a:extLst>
            <a:ext uri="{FF2B5EF4-FFF2-40B4-BE49-F238E27FC236}">
              <a16:creationId xmlns:a16="http://schemas.microsoft.com/office/drawing/2014/main" id="{4757AFED-A114-4308-AAFA-65F775BD4CB5}"/>
            </a:ext>
          </a:extLst>
        </xdr:cNvPr>
        <xdr:cNvSpPr txBox="1"/>
      </xdr:nvSpPr>
      <xdr:spPr>
        <a:xfrm>
          <a:off x="8080626" y="7848594"/>
          <a:ext cx="1225299" cy="695331"/>
        </a:xfrm>
        <a:prstGeom prst="roundRect">
          <a:avLst>
            <a:gd name="adj" fmla="val 5054"/>
          </a:avLst>
        </a:prstGeom>
        <a:solidFill>
          <a:schemeClr val="tx1">
            <a:lumMod val="85000"/>
            <a:lumOff val="1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fr-FR" sz="900" b="0" i="0">
              <a:solidFill>
                <a:schemeClr val="bg1"/>
              </a:solidFill>
              <a:effectLst/>
              <a:latin typeface="+mn-lt"/>
            </a:rPr>
            <a:t>Taux</a:t>
          </a:r>
          <a:r>
            <a:rPr lang="fr-FR" sz="900" b="0" i="0" baseline="0">
              <a:solidFill>
                <a:schemeClr val="bg1"/>
              </a:solidFill>
              <a:effectLst/>
              <a:latin typeface="+mn-lt"/>
            </a:rPr>
            <a:t> indicatif sur les prêts construction hors PHB 2.0, Booster et PLUS Horizen</a:t>
          </a:r>
          <a:endParaRPr lang="fr-FR" sz="900" i="0">
            <a:solidFill>
              <a:schemeClr val="bg1"/>
            </a:solidFill>
            <a:effectLst/>
            <a:latin typeface="+mn-lt"/>
          </a:endParaRPr>
        </a:p>
      </xdr:txBody>
    </xdr:sp>
    <xdr:clientData/>
  </xdr:twoCellAnchor>
  <xdr:twoCellAnchor>
    <xdr:from>
      <xdr:col>50</xdr:col>
      <xdr:colOff>3</xdr:colOff>
      <xdr:row>57</xdr:row>
      <xdr:rowOff>85724</xdr:rowOff>
    </xdr:from>
    <xdr:to>
      <xdr:col>50</xdr:col>
      <xdr:colOff>95252</xdr:colOff>
      <xdr:row>57</xdr:row>
      <xdr:rowOff>142875</xdr:rowOff>
    </xdr:to>
    <xdr:sp macro="" textlink="">
      <xdr:nvSpPr>
        <xdr:cNvPr id="9" name="Triangle isocèle 8">
          <a:extLst>
            <a:ext uri="{FF2B5EF4-FFF2-40B4-BE49-F238E27FC236}">
              <a16:creationId xmlns:a16="http://schemas.microsoft.com/office/drawing/2014/main" id="{15C8DFCE-4EA0-4BE3-9CFB-306F4EA3F1F1}"/>
            </a:ext>
          </a:extLst>
        </xdr:cNvPr>
        <xdr:cNvSpPr/>
      </xdr:nvSpPr>
      <xdr:spPr>
        <a:xfrm rot="16200000">
          <a:off x="8020052" y="7905750"/>
          <a:ext cx="57151" cy="95249"/>
        </a:xfrm>
        <a:prstGeom prst="triangle">
          <a:avLst/>
        </a:prstGeom>
        <a:solidFill>
          <a:schemeClr val="tx1">
            <a:lumMod val="85000"/>
            <a:lumOff val="15000"/>
          </a:schemeClr>
        </a:solidFill>
        <a:ln>
          <a:solidFill>
            <a:schemeClr val="tx1">
              <a:lumMod val="85000"/>
              <a:lumOff val="1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clientData/>
  </xdr:twoCellAnchor>
  <xdr:twoCellAnchor>
    <xdr:from>
      <xdr:col>18</xdr:col>
      <xdr:colOff>190499</xdr:colOff>
      <xdr:row>56</xdr:row>
      <xdr:rowOff>123823</xdr:rowOff>
    </xdr:from>
    <xdr:to>
      <xdr:col>26</xdr:col>
      <xdr:colOff>207064</xdr:colOff>
      <xdr:row>60</xdr:row>
      <xdr:rowOff>91108</xdr:rowOff>
    </xdr:to>
    <xdr:sp macro="" textlink="">
      <xdr:nvSpPr>
        <xdr:cNvPr id="10" name="ZoneTexte 9">
          <a:extLst>
            <a:ext uri="{FF2B5EF4-FFF2-40B4-BE49-F238E27FC236}">
              <a16:creationId xmlns:a16="http://schemas.microsoft.com/office/drawing/2014/main" id="{365644FE-8562-4CD6-B826-69463C088A45}"/>
            </a:ext>
          </a:extLst>
        </xdr:cNvPr>
        <xdr:cNvSpPr txBox="1"/>
      </xdr:nvSpPr>
      <xdr:spPr>
        <a:xfrm>
          <a:off x="3600449" y="7839073"/>
          <a:ext cx="1273865" cy="719760"/>
        </a:xfrm>
        <a:prstGeom prst="roundRect">
          <a:avLst>
            <a:gd name="adj" fmla="val 5054"/>
          </a:avLst>
        </a:prstGeom>
        <a:solidFill>
          <a:schemeClr val="tx1">
            <a:lumMod val="85000"/>
            <a:lumOff val="1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l"/>
          <a:r>
            <a:rPr lang="fr-FR" sz="900" b="0" i="0">
              <a:solidFill>
                <a:schemeClr val="bg1"/>
              </a:solidFill>
              <a:effectLst/>
              <a:latin typeface="+mn-lt"/>
            </a:rPr>
            <a:t>Marge composite en cas de financement du foncier sur + de 50 ans (hors</a:t>
          </a:r>
          <a:r>
            <a:rPr lang="fr-FR" sz="900" b="0" i="0" baseline="0">
              <a:solidFill>
                <a:schemeClr val="bg1"/>
              </a:solidFill>
              <a:effectLst/>
              <a:latin typeface="+mn-lt"/>
            </a:rPr>
            <a:t> PLUS Horizen)</a:t>
          </a:r>
          <a:endParaRPr lang="fr-FR" sz="900" i="0">
            <a:solidFill>
              <a:schemeClr val="bg1"/>
            </a:solidFill>
            <a:effectLst/>
            <a:latin typeface="+mn-lt"/>
          </a:endParaRPr>
        </a:p>
      </xdr:txBody>
    </xdr:sp>
    <xdr:clientData/>
  </xdr:twoCellAnchor>
  <xdr:twoCellAnchor>
    <xdr:from>
      <xdr:col>26</xdr:col>
      <xdr:colOff>193955</xdr:colOff>
      <xdr:row>57</xdr:row>
      <xdr:rowOff>66675</xdr:rowOff>
    </xdr:from>
    <xdr:to>
      <xdr:col>27</xdr:col>
      <xdr:colOff>31060</xdr:colOff>
      <xdr:row>57</xdr:row>
      <xdr:rowOff>128589</xdr:rowOff>
    </xdr:to>
    <xdr:sp macro="" textlink="">
      <xdr:nvSpPr>
        <xdr:cNvPr id="11" name="Triangle isocèle 10">
          <a:extLst>
            <a:ext uri="{FF2B5EF4-FFF2-40B4-BE49-F238E27FC236}">
              <a16:creationId xmlns:a16="http://schemas.microsoft.com/office/drawing/2014/main" id="{0BBF5CD6-17A0-4D97-8D07-444FCA9CF007}"/>
            </a:ext>
          </a:extLst>
        </xdr:cNvPr>
        <xdr:cNvSpPr/>
      </xdr:nvSpPr>
      <xdr:spPr>
        <a:xfrm rot="5400000">
          <a:off x="4858338" y="7908617"/>
          <a:ext cx="61914" cy="56180"/>
        </a:xfrm>
        <a:prstGeom prst="triangle">
          <a:avLst/>
        </a:prstGeom>
        <a:solidFill>
          <a:schemeClr val="tx1">
            <a:lumMod val="85000"/>
            <a:lumOff val="15000"/>
          </a:schemeClr>
        </a:solidFill>
        <a:ln>
          <a:solidFill>
            <a:schemeClr val="tx1">
              <a:lumMod val="85000"/>
              <a:lumOff val="1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clientData/>
  </xdr:twoCellAnchor>
  <xdr:twoCellAnchor>
    <xdr:from>
      <xdr:col>77</xdr:col>
      <xdr:colOff>116975</xdr:colOff>
      <xdr:row>39</xdr:row>
      <xdr:rowOff>100261</xdr:rowOff>
    </xdr:from>
    <xdr:to>
      <xdr:col>85</xdr:col>
      <xdr:colOff>95250</xdr:colOff>
      <xdr:row>60</xdr:row>
      <xdr:rowOff>47625</xdr:rowOff>
    </xdr:to>
    <xdr:sp macro="" textlink="">
      <xdr:nvSpPr>
        <xdr:cNvPr id="12" name="Rectangle : coins arrondis 11">
          <a:extLst>
            <a:ext uri="{FF2B5EF4-FFF2-40B4-BE49-F238E27FC236}">
              <a16:creationId xmlns:a16="http://schemas.microsoft.com/office/drawing/2014/main" id="{CCD85D21-7F85-43B8-A0BE-3810885CB165}"/>
            </a:ext>
          </a:extLst>
        </xdr:cNvPr>
        <xdr:cNvSpPr/>
      </xdr:nvSpPr>
      <xdr:spPr>
        <a:xfrm>
          <a:off x="13325475" y="5186611"/>
          <a:ext cx="0" cy="3328739"/>
        </a:xfrm>
        <a:prstGeom prst="roundRect">
          <a:avLst>
            <a:gd name="adj" fmla="val 2308"/>
          </a:avLst>
        </a:prstGeom>
        <a:no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88</xdr:col>
      <xdr:colOff>180975</xdr:colOff>
      <xdr:row>39</xdr:row>
      <xdr:rowOff>9525</xdr:rowOff>
    </xdr:from>
    <xdr:to>
      <xdr:col>92</xdr:col>
      <xdr:colOff>933450</xdr:colOff>
      <xdr:row>55</xdr:row>
      <xdr:rowOff>66675</xdr:rowOff>
    </xdr:to>
    <xdr:sp macro="" textlink="">
      <xdr:nvSpPr>
        <xdr:cNvPr id="13" name="Rectangle : coins arrondis 12">
          <a:extLst>
            <a:ext uri="{FF2B5EF4-FFF2-40B4-BE49-F238E27FC236}">
              <a16:creationId xmlns:a16="http://schemas.microsoft.com/office/drawing/2014/main" id="{2374F63F-DE3E-41FF-B231-51BCEADB2F1A}"/>
            </a:ext>
          </a:extLst>
        </xdr:cNvPr>
        <xdr:cNvSpPr/>
      </xdr:nvSpPr>
      <xdr:spPr>
        <a:xfrm>
          <a:off x="13325475" y="5095875"/>
          <a:ext cx="0" cy="2562225"/>
        </a:xfrm>
        <a:prstGeom prst="roundRect">
          <a:avLst>
            <a:gd name="adj" fmla="val 2308"/>
          </a:avLst>
        </a:prstGeom>
        <a:no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54</xdr:col>
      <xdr:colOff>4765</xdr:colOff>
      <xdr:row>52</xdr:row>
      <xdr:rowOff>61588</xdr:rowOff>
    </xdr:from>
    <xdr:to>
      <xdr:col>63</xdr:col>
      <xdr:colOff>24848</xdr:colOff>
      <xdr:row>55</xdr:row>
      <xdr:rowOff>41413</xdr:rowOff>
    </xdr:to>
    <xdr:sp macro="" textlink="">
      <xdr:nvSpPr>
        <xdr:cNvPr id="14" name="ZoneTexte 13">
          <a:extLst>
            <a:ext uri="{FF2B5EF4-FFF2-40B4-BE49-F238E27FC236}">
              <a16:creationId xmlns:a16="http://schemas.microsoft.com/office/drawing/2014/main" id="{19B6211A-C9AC-4F69-BB0A-3A52AA175E3A}"/>
            </a:ext>
          </a:extLst>
        </xdr:cNvPr>
        <xdr:cNvSpPr txBox="1"/>
      </xdr:nvSpPr>
      <xdr:spPr>
        <a:xfrm>
          <a:off x="8824915" y="7233913"/>
          <a:ext cx="1467883" cy="398925"/>
        </a:xfrm>
        <a:prstGeom prst="roundRect">
          <a:avLst>
            <a:gd name="adj" fmla="val 5054"/>
          </a:avLst>
        </a:prstGeom>
        <a:solidFill>
          <a:schemeClr val="tx1">
            <a:lumMod val="85000"/>
            <a:lumOff val="1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lang="fr-FR" sz="900" b="0" i="0">
              <a:solidFill>
                <a:schemeClr val="bg1"/>
              </a:solidFill>
              <a:latin typeface="+mn-lt"/>
            </a:rPr>
            <a:t>A décocher si pas</a:t>
          </a:r>
          <a:r>
            <a:rPr lang="fr-FR" sz="900" b="0" i="0" baseline="0">
              <a:solidFill>
                <a:schemeClr val="bg1"/>
              </a:solidFill>
              <a:latin typeface="+mn-lt"/>
            </a:rPr>
            <a:t> de PHB 2.0 ou Booster sur le PLS</a:t>
          </a:r>
          <a:endParaRPr lang="fr-FR" sz="900" i="1">
            <a:solidFill>
              <a:schemeClr val="bg1"/>
            </a:solidFill>
            <a:effectLst/>
            <a:latin typeface="+mn-lt"/>
          </a:endParaRPr>
        </a:p>
      </xdr:txBody>
    </xdr:sp>
    <xdr:clientData/>
  </xdr:twoCellAnchor>
  <xdr:twoCellAnchor>
    <xdr:from>
      <xdr:col>9</xdr:col>
      <xdr:colOff>171450</xdr:colOff>
      <xdr:row>4</xdr:row>
      <xdr:rowOff>1</xdr:rowOff>
    </xdr:from>
    <xdr:to>
      <xdr:col>51</xdr:col>
      <xdr:colOff>0</xdr:colOff>
      <xdr:row>23</xdr:row>
      <xdr:rowOff>85726</xdr:rowOff>
    </xdr:to>
    <xdr:sp macro="" textlink="">
      <xdr:nvSpPr>
        <xdr:cNvPr id="15" name="Rectangle 14">
          <a:extLst>
            <a:ext uri="{FF2B5EF4-FFF2-40B4-BE49-F238E27FC236}">
              <a16:creationId xmlns:a16="http://schemas.microsoft.com/office/drawing/2014/main" id="{7ED50DCF-A74A-4545-9123-775A7E315F1D}"/>
            </a:ext>
          </a:extLst>
        </xdr:cNvPr>
        <xdr:cNvSpPr/>
      </xdr:nvSpPr>
      <xdr:spPr>
        <a:xfrm>
          <a:off x="1762125" y="438151"/>
          <a:ext cx="6419850" cy="2847975"/>
        </a:xfrm>
        <a:prstGeom prst="rect">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17</xdr:col>
      <xdr:colOff>173934</xdr:colOff>
      <xdr:row>41</xdr:row>
      <xdr:rowOff>107675</xdr:rowOff>
    </xdr:from>
    <xdr:to>
      <xdr:col>18</xdr:col>
      <xdr:colOff>99392</xdr:colOff>
      <xdr:row>41</xdr:row>
      <xdr:rowOff>223631</xdr:rowOff>
    </xdr:to>
    <xdr:sp macro="" textlink="">
      <xdr:nvSpPr>
        <xdr:cNvPr id="16" name="Triangle isocèle 15">
          <a:extLst>
            <a:ext uri="{FF2B5EF4-FFF2-40B4-BE49-F238E27FC236}">
              <a16:creationId xmlns:a16="http://schemas.microsoft.com/office/drawing/2014/main" id="{98AD9201-9E5C-4FA5-9C53-4F44103EA315}"/>
            </a:ext>
          </a:extLst>
        </xdr:cNvPr>
        <xdr:cNvSpPr/>
      </xdr:nvSpPr>
      <xdr:spPr>
        <a:xfrm flipV="1">
          <a:off x="3364809" y="5565500"/>
          <a:ext cx="144533" cy="115956"/>
        </a:xfrm>
        <a:prstGeom prst="triangle">
          <a:avLst/>
        </a:prstGeom>
        <a:solidFill>
          <a:schemeClr val="tx1">
            <a:lumMod val="85000"/>
            <a:lumOff val="15000"/>
          </a:schemeClr>
        </a:solidFill>
        <a:ln>
          <a:solidFill>
            <a:schemeClr val="tx1">
              <a:lumMod val="85000"/>
              <a:lumOff val="1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clientData/>
  </xdr:twoCellAnchor>
  <xdr:twoCellAnchor>
    <xdr:from>
      <xdr:col>54</xdr:col>
      <xdr:colOff>41415</xdr:colOff>
      <xdr:row>51</xdr:row>
      <xdr:rowOff>24846</xdr:rowOff>
    </xdr:from>
    <xdr:to>
      <xdr:col>55</xdr:col>
      <xdr:colOff>2</xdr:colOff>
      <xdr:row>52</xdr:row>
      <xdr:rowOff>89451</xdr:rowOff>
    </xdr:to>
    <xdr:sp macro="" textlink="">
      <xdr:nvSpPr>
        <xdr:cNvPr id="17" name="Triangle isocèle 16">
          <a:extLst>
            <a:ext uri="{FF2B5EF4-FFF2-40B4-BE49-F238E27FC236}">
              <a16:creationId xmlns:a16="http://schemas.microsoft.com/office/drawing/2014/main" id="{52910E8E-D9A9-4AD2-BC44-E85C9D74C7BC}"/>
            </a:ext>
          </a:extLst>
        </xdr:cNvPr>
        <xdr:cNvSpPr/>
      </xdr:nvSpPr>
      <xdr:spPr>
        <a:xfrm>
          <a:off x="8861565" y="7140021"/>
          <a:ext cx="158612" cy="121755"/>
        </a:xfrm>
        <a:prstGeom prst="triangle">
          <a:avLst/>
        </a:prstGeom>
        <a:solidFill>
          <a:schemeClr val="tx1">
            <a:lumMod val="85000"/>
            <a:lumOff val="1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clientData/>
  </xdr:twoCellAnchor>
  <xdr:twoCellAnchor>
    <xdr:from>
      <xdr:col>61</xdr:col>
      <xdr:colOff>16565</xdr:colOff>
      <xdr:row>51</xdr:row>
      <xdr:rowOff>24848</xdr:rowOff>
    </xdr:from>
    <xdr:to>
      <xdr:col>62</xdr:col>
      <xdr:colOff>0</xdr:colOff>
      <xdr:row>52</xdr:row>
      <xdr:rowOff>89453</xdr:rowOff>
    </xdr:to>
    <xdr:sp macro="" textlink="">
      <xdr:nvSpPr>
        <xdr:cNvPr id="18" name="Triangle isocèle 17">
          <a:extLst>
            <a:ext uri="{FF2B5EF4-FFF2-40B4-BE49-F238E27FC236}">
              <a16:creationId xmlns:a16="http://schemas.microsoft.com/office/drawing/2014/main" id="{D57A3478-00E3-4DDF-A67D-A15DE2668FDE}"/>
            </a:ext>
          </a:extLst>
        </xdr:cNvPr>
        <xdr:cNvSpPr/>
      </xdr:nvSpPr>
      <xdr:spPr>
        <a:xfrm>
          <a:off x="10065440" y="7140023"/>
          <a:ext cx="154885" cy="121755"/>
        </a:xfrm>
        <a:prstGeom prst="triangle">
          <a:avLst/>
        </a:prstGeom>
        <a:solidFill>
          <a:schemeClr val="tx1">
            <a:lumMod val="85000"/>
            <a:lumOff val="1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92E78-FFE4-4768-A9B8-A345B9A269B1}">
  <dimension ref="A1:CP111"/>
  <sheetViews>
    <sheetView showGridLines="0" topLeftCell="B1" zoomScale="91" zoomScaleNormal="100" workbookViewId="0">
      <selection activeCell="BT16" sqref="BT16"/>
    </sheetView>
  </sheetViews>
  <sheetFormatPr baseColWidth="10" defaultColWidth="11.42578125" defaultRowHeight="15" outlineLevelCol="1" x14ac:dyDescent="0.25"/>
  <cols>
    <col min="1" max="2" width="1.7109375" style="46" customWidth="1"/>
    <col min="3" max="3" width="1.42578125" style="46" customWidth="1"/>
    <col min="4" max="4" width="1.7109375" style="46" customWidth="1"/>
    <col min="5" max="6" width="4.85546875" style="46" customWidth="1"/>
    <col min="7" max="7" width="1.28515625" style="46" customWidth="1"/>
    <col min="8" max="8" width="2.85546875" style="46" customWidth="1"/>
    <col min="9" max="9" width="3.42578125" style="46" customWidth="1"/>
    <col min="10" max="10" width="2.85546875" style="46" customWidth="1"/>
    <col min="11" max="11" width="3.28515625" style="46" customWidth="1"/>
    <col min="12" max="12" width="3.7109375" style="46" customWidth="1"/>
    <col min="13" max="13" width="2" style="46" customWidth="1"/>
    <col min="14" max="15" width="3.7109375" style="46" customWidth="1"/>
    <col min="16" max="16" width="1.42578125" style="46" customWidth="1"/>
    <col min="17" max="20" width="3.28515625" style="46" customWidth="1"/>
    <col min="21" max="21" width="11.42578125" style="77" hidden="1" customWidth="1"/>
    <col min="22" max="22" width="10.7109375" style="77" hidden="1" customWidth="1"/>
    <col min="23" max="23" width="2.42578125" style="77" customWidth="1"/>
    <col min="24" max="32" width="3.28515625" style="46" customWidth="1"/>
    <col min="33" max="33" width="5.42578125" style="46" hidden="1" customWidth="1"/>
    <col min="34" max="34" width="11" style="46" hidden="1" customWidth="1"/>
    <col min="35" max="36" width="18.5703125" style="77" hidden="1" customWidth="1"/>
    <col min="37" max="41" width="10.7109375" style="77" hidden="1" customWidth="1"/>
    <col min="42" max="42" width="4.42578125" style="77" customWidth="1"/>
    <col min="43" max="44" width="5.42578125" style="77" customWidth="1"/>
    <col min="45" max="45" width="2.140625" style="77" customWidth="1"/>
    <col min="46" max="46" width="4" style="46" customWidth="1"/>
    <col min="47" max="48" width="2.85546875" style="46" customWidth="1"/>
    <col min="49" max="49" width="3.28515625" style="46" customWidth="1"/>
    <col min="50" max="50" width="1.42578125" style="46" customWidth="1"/>
    <col min="51" max="51" width="2.7109375" style="46" customWidth="1"/>
    <col min="52" max="52" width="3.42578125" style="46" customWidth="1"/>
    <col min="53" max="53" width="4.85546875" style="46" customWidth="1"/>
    <col min="54" max="54" width="1.28515625" style="46" customWidth="1"/>
    <col min="55" max="55" width="3" style="46" customWidth="1"/>
    <col min="56" max="56" width="0.7109375" style="46" customWidth="1"/>
    <col min="57" max="57" width="3.28515625" style="46" customWidth="1"/>
    <col min="58" max="58" width="3.7109375" style="46" customWidth="1"/>
    <col min="59" max="59" width="3" style="46" customWidth="1"/>
    <col min="60" max="60" width="3.28515625" style="46" customWidth="1"/>
    <col min="61" max="61" width="1.42578125" style="46" customWidth="1"/>
    <col min="62" max="62" width="2.5703125" style="46" customWidth="1"/>
    <col min="63" max="63" width="0.7109375" style="46" customWidth="1"/>
    <col min="64" max="64" width="2.85546875" style="46" customWidth="1"/>
    <col min="65" max="65" width="3.28515625" style="46" customWidth="1"/>
    <col min="66" max="66" width="3.140625" style="46" customWidth="1"/>
    <col min="67" max="67" width="2.85546875" style="46" customWidth="1"/>
    <col min="68" max="68" width="1.140625" style="46" customWidth="1"/>
    <col min="69" max="69" width="2.28515625" style="46" customWidth="1"/>
    <col min="70" max="70" width="2.85546875" style="46" customWidth="1"/>
    <col min="71" max="72" width="3.42578125" style="46" customWidth="1"/>
    <col min="73" max="73" width="1.140625" style="46" customWidth="1"/>
    <col min="74" max="74" width="7.28515625" style="46" customWidth="1"/>
    <col min="75" max="75" width="5.5703125" style="46" customWidth="1"/>
    <col min="76" max="76" width="6.5703125" style="46" customWidth="1"/>
    <col min="77" max="77" width="12.7109375" style="46" hidden="1" customWidth="1" outlineLevel="1"/>
    <col min="78" max="78" width="2.42578125" style="46" hidden="1" customWidth="1" outlineLevel="1"/>
    <col min="79" max="79" width="12.7109375" style="46" hidden="1" customWidth="1" outlineLevel="1"/>
    <col min="80" max="80" width="1.5703125" style="46" hidden="1" customWidth="1" outlineLevel="1"/>
    <col min="81" max="81" width="17.85546875" style="46" hidden="1" customWidth="1" outlineLevel="1"/>
    <col min="82" max="82" width="2.85546875" style="46" hidden="1" customWidth="1" outlineLevel="1"/>
    <col min="83" max="83" width="17.85546875" style="46" hidden="1" customWidth="1" outlineLevel="1"/>
    <col min="84" max="84" width="2.140625" style="46" hidden="1" customWidth="1" outlineLevel="1"/>
    <col min="85" max="85" width="15.140625" style="46" hidden="1" customWidth="1" outlineLevel="1"/>
    <col min="86" max="86" width="2.28515625" style="46" hidden="1" customWidth="1" outlineLevel="1"/>
    <col min="87" max="87" width="3.85546875" style="46" hidden="1" customWidth="1" outlineLevel="1"/>
    <col min="88" max="88" width="13.85546875" style="46" hidden="1" customWidth="1" outlineLevel="1"/>
    <col min="89" max="89" width="3.28515625" style="46" hidden="1" customWidth="1" outlineLevel="1"/>
    <col min="90" max="90" width="13.5703125" style="46" hidden="1" customWidth="1" outlineLevel="1"/>
    <col min="91" max="91" width="8.85546875" style="46" hidden="1" customWidth="1" outlineLevel="1"/>
    <col min="92" max="92" width="11.28515625" style="46" hidden="1" customWidth="1" outlineLevel="1"/>
    <col min="93" max="93" width="14.7109375" style="46" hidden="1" customWidth="1" outlineLevel="1"/>
    <col min="94" max="94" width="11.42578125" style="46" collapsed="1"/>
    <col min="95" max="16384" width="11.42578125" style="46"/>
  </cols>
  <sheetData>
    <row r="1" spans="1:87" ht="9" customHeight="1" x14ac:dyDescent="0.25">
      <c r="A1" s="44"/>
      <c r="B1" s="44"/>
      <c r="C1" s="45"/>
      <c r="D1" s="45"/>
      <c r="E1" s="45"/>
      <c r="F1" s="45"/>
      <c r="G1" s="45"/>
      <c r="H1" s="45"/>
      <c r="I1" s="45"/>
      <c r="J1" s="45"/>
      <c r="K1" s="45"/>
      <c r="L1" s="45"/>
      <c r="M1" s="45"/>
      <c r="N1" s="45"/>
      <c r="O1" s="45"/>
      <c r="P1" s="45"/>
      <c r="Q1" s="45"/>
      <c r="R1" s="45"/>
      <c r="S1" s="45"/>
      <c r="T1" s="45"/>
      <c r="U1" s="70"/>
      <c r="V1" s="70"/>
      <c r="W1" s="70"/>
      <c r="X1" s="45"/>
      <c r="Y1" s="45"/>
      <c r="Z1" s="45"/>
      <c r="AA1" s="45"/>
      <c r="AB1" s="45"/>
      <c r="AC1" s="45"/>
      <c r="AD1" s="45"/>
      <c r="AE1" s="45"/>
      <c r="AF1" s="45"/>
      <c r="AG1" s="45"/>
      <c r="AH1" s="45"/>
      <c r="AI1" s="70"/>
      <c r="AJ1" s="70"/>
      <c r="AK1" s="70"/>
      <c r="AL1" s="70"/>
      <c r="AM1" s="70"/>
      <c r="AN1" s="70"/>
      <c r="AO1" s="70"/>
      <c r="AP1" s="70"/>
      <c r="AQ1" s="70"/>
      <c r="AR1" s="70"/>
      <c r="AS1" s="70"/>
      <c r="AT1" s="45"/>
      <c r="AU1" s="45"/>
      <c r="AV1" s="45"/>
      <c r="AW1" s="45"/>
      <c r="AX1" s="45"/>
      <c r="AY1" s="45"/>
      <c r="AZ1" s="45"/>
      <c r="BA1" s="45"/>
      <c r="BB1" s="45"/>
      <c r="BC1" s="45"/>
      <c r="BD1" s="45"/>
      <c r="BE1" s="45"/>
      <c r="BF1" s="45"/>
      <c r="BG1" s="45"/>
      <c r="BH1" s="45"/>
      <c r="BI1" s="45"/>
      <c r="BJ1" s="45"/>
      <c r="BK1" s="45"/>
      <c r="BL1" s="45"/>
      <c r="BM1" s="45"/>
      <c r="BN1" s="45"/>
      <c r="BO1" s="45"/>
      <c r="BP1" s="45"/>
      <c r="BQ1" s="45"/>
      <c r="BR1" s="45"/>
      <c r="BS1" s="45"/>
      <c r="BT1" s="45"/>
      <c r="BU1" s="45"/>
      <c r="BV1" s="45"/>
      <c r="BW1" s="45"/>
      <c r="BX1" s="45"/>
      <c r="BY1" s="45"/>
      <c r="BZ1" s="45"/>
      <c r="CA1" s="45"/>
      <c r="CB1" s="45"/>
      <c r="CC1" s="45"/>
      <c r="CD1" s="45"/>
      <c r="CE1" s="45"/>
      <c r="CF1" s="45"/>
      <c r="CG1" s="45"/>
      <c r="CH1" s="45"/>
      <c r="CI1" s="45"/>
    </row>
    <row r="2" spans="1:87" ht="6" customHeight="1" x14ac:dyDescent="0.25">
      <c r="A2" s="44"/>
      <c r="B2" s="44"/>
      <c r="C2" s="45"/>
      <c r="D2" s="45"/>
      <c r="E2" s="45"/>
      <c r="F2" s="45"/>
      <c r="G2" s="45"/>
      <c r="H2" s="45"/>
      <c r="I2" s="45"/>
      <c r="J2" s="45"/>
      <c r="K2" s="45"/>
      <c r="L2" s="45"/>
      <c r="M2" s="45"/>
      <c r="N2" s="45"/>
      <c r="O2" s="282" t="s">
        <v>0</v>
      </c>
      <c r="P2" s="282"/>
      <c r="Q2" s="282"/>
      <c r="R2" s="282"/>
      <c r="S2" s="282"/>
      <c r="T2" s="282"/>
      <c r="U2" s="282"/>
      <c r="V2" s="282"/>
      <c r="W2" s="282"/>
      <c r="X2" s="282"/>
      <c r="Y2" s="282"/>
      <c r="Z2" s="282"/>
      <c r="AA2" s="282"/>
      <c r="AB2" s="282"/>
      <c r="AC2" s="282"/>
      <c r="AD2" s="282"/>
      <c r="AE2" s="282"/>
      <c r="AF2" s="282"/>
      <c r="AG2" s="282"/>
      <c r="AH2" s="282"/>
      <c r="AI2" s="282"/>
      <c r="AJ2" s="282"/>
      <c r="AK2" s="282"/>
      <c r="AL2" s="282"/>
      <c r="AM2" s="282"/>
      <c r="AN2" s="282"/>
      <c r="AO2" s="282"/>
      <c r="AP2" s="282"/>
      <c r="AQ2" s="282"/>
      <c r="AR2" s="282"/>
      <c r="AS2" s="282"/>
      <c r="AT2" s="282"/>
      <c r="AU2" s="282"/>
      <c r="AV2" s="282"/>
      <c r="AW2" s="282"/>
      <c r="AX2" s="117"/>
      <c r="AY2" s="117"/>
      <c r="AZ2" s="117"/>
      <c r="BA2" s="117"/>
      <c r="BB2" s="117"/>
      <c r="BC2" s="117"/>
      <c r="BD2" s="45"/>
      <c r="BE2" s="45"/>
      <c r="BF2" s="45"/>
      <c r="BG2" s="45"/>
      <c r="BH2" s="45"/>
      <c r="BI2" s="45"/>
      <c r="BJ2" s="45"/>
      <c r="BK2" s="45"/>
      <c r="BL2" s="45"/>
      <c r="BM2" s="45"/>
      <c r="BV2" s="27"/>
      <c r="BW2" s="27"/>
      <c r="BX2" s="45"/>
      <c r="BY2" s="45"/>
      <c r="BZ2" s="45"/>
      <c r="CA2" s="45"/>
      <c r="CB2" s="45"/>
      <c r="CC2" s="45"/>
      <c r="CD2" s="45"/>
      <c r="CE2" s="45"/>
      <c r="CF2" s="45"/>
      <c r="CG2" s="45"/>
      <c r="CH2" s="45"/>
      <c r="CI2" s="45"/>
    </row>
    <row r="3" spans="1:87" ht="9.75" customHeight="1" x14ac:dyDescent="0.25">
      <c r="A3" s="44"/>
      <c r="B3" s="44"/>
      <c r="C3" s="69" t="s">
        <v>132</v>
      </c>
      <c r="D3" s="45"/>
      <c r="E3" s="45"/>
      <c r="F3" s="45"/>
      <c r="G3" s="45"/>
      <c r="H3" s="45"/>
      <c r="I3" s="45"/>
      <c r="J3" s="45"/>
      <c r="K3" s="45"/>
      <c r="L3" s="45"/>
      <c r="M3" s="45"/>
      <c r="N3" s="45"/>
      <c r="O3" s="282"/>
      <c r="P3" s="282"/>
      <c r="Q3" s="282"/>
      <c r="R3" s="282"/>
      <c r="S3" s="282"/>
      <c r="T3" s="282"/>
      <c r="U3" s="282"/>
      <c r="V3" s="282"/>
      <c r="W3" s="282"/>
      <c r="X3" s="282"/>
      <c r="Y3" s="282"/>
      <c r="Z3" s="282"/>
      <c r="AA3" s="282"/>
      <c r="AB3" s="282"/>
      <c r="AC3" s="282"/>
      <c r="AD3" s="282"/>
      <c r="AE3" s="282"/>
      <c r="AF3" s="282"/>
      <c r="AG3" s="282"/>
      <c r="AH3" s="282"/>
      <c r="AI3" s="282"/>
      <c r="AJ3" s="282"/>
      <c r="AK3" s="282"/>
      <c r="AL3" s="282"/>
      <c r="AM3" s="282"/>
      <c r="AN3" s="282"/>
      <c r="AO3" s="282"/>
      <c r="AP3" s="282"/>
      <c r="AQ3" s="282"/>
      <c r="AR3" s="282"/>
      <c r="AS3" s="282"/>
      <c r="AT3" s="282"/>
      <c r="AU3" s="282"/>
      <c r="AV3" s="282"/>
      <c r="AW3" s="282"/>
      <c r="AX3" s="117"/>
      <c r="AY3" s="117"/>
      <c r="AZ3" s="117"/>
      <c r="BA3" s="117"/>
      <c r="BB3" s="117"/>
      <c r="BC3" s="117"/>
      <c r="BD3" s="45"/>
      <c r="BE3" s="45"/>
      <c r="BF3" s="45"/>
      <c r="BG3" s="45"/>
      <c r="BH3" s="45"/>
      <c r="BI3" s="45"/>
      <c r="BJ3" s="45"/>
      <c r="BK3" s="45"/>
      <c r="BL3" s="45"/>
      <c r="BM3" s="45"/>
      <c r="BX3" s="45"/>
      <c r="BY3" s="45"/>
      <c r="BZ3" s="45"/>
      <c r="CA3" s="45"/>
      <c r="CB3" s="45"/>
      <c r="CC3" s="45"/>
      <c r="CD3" s="45"/>
      <c r="CE3" s="45"/>
      <c r="CF3" s="45"/>
      <c r="CG3" s="45"/>
      <c r="CH3" s="45"/>
      <c r="CI3" s="45"/>
    </row>
    <row r="4" spans="1:87" ht="9.75" customHeight="1" x14ac:dyDescent="0.25">
      <c r="A4" s="44"/>
      <c r="B4" s="44"/>
      <c r="C4" s="102"/>
      <c r="D4" s="102"/>
      <c r="E4" s="102"/>
      <c r="F4" s="102"/>
      <c r="G4" s="102"/>
      <c r="H4" s="102"/>
      <c r="I4" s="102"/>
      <c r="J4" s="102"/>
      <c r="K4" s="102"/>
      <c r="L4" s="45"/>
      <c r="M4" s="45"/>
      <c r="N4" s="45"/>
      <c r="O4" s="282"/>
      <c r="P4" s="282"/>
      <c r="Q4" s="282"/>
      <c r="R4" s="282"/>
      <c r="S4" s="282"/>
      <c r="T4" s="282"/>
      <c r="U4" s="282"/>
      <c r="V4" s="282"/>
      <c r="W4" s="282"/>
      <c r="X4" s="282"/>
      <c r="Y4" s="282"/>
      <c r="Z4" s="282"/>
      <c r="AA4" s="282"/>
      <c r="AB4" s="282"/>
      <c r="AC4" s="282"/>
      <c r="AD4" s="282"/>
      <c r="AE4" s="282"/>
      <c r="AF4" s="282"/>
      <c r="AG4" s="282"/>
      <c r="AH4" s="282"/>
      <c r="AI4" s="282"/>
      <c r="AJ4" s="282"/>
      <c r="AK4" s="282"/>
      <c r="AL4" s="282"/>
      <c r="AM4" s="282"/>
      <c r="AN4" s="282"/>
      <c r="AO4" s="282"/>
      <c r="AP4" s="282"/>
      <c r="AQ4" s="282"/>
      <c r="AR4" s="282"/>
      <c r="AS4" s="282"/>
      <c r="AT4" s="282"/>
      <c r="AU4" s="282"/>
      <c r="AV4" s="282"/>
      <c r="AW4" s="282"/>
      <c r="AX4" s="117"/>
      <c r="AY4" s="117"/>
      <c r="AZ4" s="117"/>
      <c r="BA4" s="117"/>
      <c r="BB4" s="117"/>
      <c r="BC4" s="117"/>
      <c r="BD4" s="45"/>
      <c r="BE4" s="45"/>
      <c r="BF4" s="45"/>
      <c r="BG4" s="45"/>
      <c r="BH4" s="45"/>
      <c r="BI4" s="45"/>
      <c r="BJ4" s="45"/>
      <c r="BK4" s="45"/>
      <c r="BL4" s="45"/>
      <c r="BM4" s="45"/>
      <c r="BX4" s="45"/>
      <c r="CB4" s="45"/>
      <c r="CC4" s="45"/>
      <c r="CE4" s="45"/>
      <c r="CF4" s="45"/>
      <c r="CG4" s="45"/>
      <c r="CH4" s="45"/>
      <c r="CI4" s="45"/>
    </row>
    <row r="5" spans="1:87" ht="9.75" customHeight="1" thickBot="1" x14ac:dyDescent="0.3">
      <c r="A5" s="44"/>
      <c r="B5" s="44"/>
      <c r="C5" s="102"/>
      <c r="D5" s="153"/>
      <c r="E5" s="153"/>
      <c r="F5" s="153"/>
      <c r="G5" s="153"/>
      <c r="H5" s="153"/>
      <c r="I5" s="153"/>
      <c r="J5" s="102"/>
      <c r="K5" s="121"/>
      <c r="L5" s="25"/>
      <c r="M5" s="25"/>
      <c r="N5" s="25"/>
      <c r="O5" s="25"/>
      <c r="P5" s="25"/>
      <c r="Q5" s="25"/>
      <c r="R5" s="25"/>
      <c r="S5" s="25"/>
      <c r="T5" s="25"/>
      <c r="U5" s="71"/>
      <c r="V5" s="71"/>
      <c r="W5" s="71"/>
      <c r="X5" s="25"/>
      <c r="Y5" s="25"/>
      <c r="Z5" s="25"/>
      <c r="AA5" s="25"/>
      <c r="AB5" s="25"/>
      <c r="AC5" s="25"/>
      <c r="AD5" s="25"/>
      <c r="AE5" s="25"/>
      <c r="AF5" s="25"/>
      <c r="AG5" s="25"/>
      <c r="AH5" s="25"/>
      <c r="AI5" s="71"/>
      <c r="AJ5" s="71"/>
      <c r="AK5" s="71"/>
      <c r="AL5" s="71"/>
      <c r="AM5" s="71"/>
      <c r="AN5" s="71"/>
      <c r="AO5" s="71"/>
      <c r="AP5" s="71"/>
      <c r="AQ5" s="71"/>
      <c r="AR5" s="71"/>
      <c r="AS5" s="71"/>
      <c r="AT5" s="25"/>
      <c r="AU5" s="25"/>
      <c r="AV5" s="25"/>
      <c r="AW5" s="25"/>
      <c r="AX5" s="25"/>
      <c r="AY5" s="26"/>
      <c r="AZ5" s="45"/>
      <c r="BA5" s="277" t="s">
        <v>14</v>
      </c>
      <c r="BB5" s="277"/>
      <c r="BC5" s="277"/>
      <c r="BD5" s="277"/>
      <c r="BE5" s="277"/>
      <c r="BF5" s="277"/>
      <c r="BG5" s="129"/>
      <c r="BH5" s="129"/>
      <c r="BX5" s="45"/>
      <c r="BY5" s="45"/>
      <c r="BZ5" s="45"/>
      <c r="CA5" s="45"/>
      <c r="CB5" s="45"/>
      <c r="CC5" s="45"/>
      <c r="CD5" s="45"/>
      <c r="CE5" s="45"/>
      <c r="CF5" s="45"/>
      <c r="CG5" s="45"/>
      <c r="CH5" s="45"/>
      <c r="CI5" s="45"/>
    </row>
    <row r="6" spans="1:87" ht="7.5" customHeight="1" x14ac:dyDescent="0.25">
      <c r="A6" s="44"/>
      <c r="B6" s="44"/>
      <c r="C6" s="102"/>
      <c r="D6" s="153"/>
      <c r="E6" s="153"/>
      <c r="F6" s="153"/>
      <c r="G6" s="153"/>
      <c r="H6" s="153"/>
      <c r="I6" s="153"/>
      <c r="J6" s="102"/>
      <c r="K6" s="142"/>
      <c r="L6" s="114"/>
      <c r="M6" s="114"/>
      <c r="N6" s="114"/>
      <c r="O6" s="114"/>
      <c r="P6" s="114"/>
      <c r="Q6" s="114"/>
      <c r="R6" s="114"/>
      <c r="S6" s="114"/>
      <c r="T6" s="114"/>
      <c r="U6" s="115"/>
      <c r="V6" s="115"/>
      <c r="W6" s="115"/>
      <c r="X6" s="116"/>
      <c r="Y6" s="116"/>
      <c r="Z6" s="116"/>
      <c r="AA6" s="116"/>
      <c r="AB6" s="116"/>
      <c r="AC6" s="116"/>
      <c r="AD6" s="116"/>
      <c r="AE6" s="116"/>
      <c r="AF6" s="116"/>
      <c r="AG6" s="116"/>
      <c r="AH6" s="116"/>
      <c r="AI6" s="115"/>
      <c r="AJ6" s="115"/>
      <c r="AK6" s="115"/>
      <c r="AL6" s="115"/>
      <c r="AM6" s="115"/>
      <c r="AN6" s="115"/>
      <c r="AO6" s="115"/>
      <c r="AP6" s="115"/>
      <c r="AQ6" s="115"/>
      <c r="AR6" s="115"/>
      <c r="AS6" s="115"/>
      <c r="AT6" s="116"/>
      <c r="AU6" s="116"/>
      <c r="AV6" s="116"/>
      <c r="AW6" s="116"/>
      <c r="AX6" s="116"/>
      <c r="AY6" s="116"/>
      <c r="AZ6" s="19"/>
      <c r="BA6" s="277"/>
      <c r="BB6" s="277"/>
      <c r="BC6" s="277"/>
      <c r="BD6" s="277"/>
      <c r="BE6" s="277"/>
      <c r="BF6" s="277"/>
      <c r="BG6" s="129"/>
      <c r="BH6" s="129"/>
      <c r="BX6" s="45"/>
      <c r="BY6" s="45"/>
      <c r="BZ6" s="45"/>
      <c r="CA6" s="45"/>
      <c r="CB6" s="45"/>
      <c r="CC6" s="45"/>
      <c r="CD6" s="45"/>
      <c r="CE6" s="45"/>
      <c r="CF6" s="45"/>
      <c r="CG6" s="45"/>
      <c r="CH6" s="45"/>
      <c r="CI6" s="45"/>
    </row>
    <row r="7" spans="1:87" ht="14.25" customHeight="1" x14ac:dyDescent="0.25">
      <c r="A7" s="44"/>
      <c r="B7" s="44"/>
      <c r="C7" s="102"/>
      <c r="D7" s="153"/>
      <c r="E7" s="153"/>
      <c r="F7" s="153"/>
      <c r="G7" s="153"/>
      <c r="H7" s="153"/>
      <c r="I7" s="153"/>
      <c r="J7" s="102"/>
      <c r="K7" s="21"/>
      <c r="L7" s="20" t="s">
        <v>1</v>
      </c>
      <c r="M7" s="20"/>
      <c r="N7" s="18"/>
      <c r="O7" s="18"/>
      <c r="P7" s="283" t="s">
        <v>11</v>
      </c>
      <c r="Q7" s="284"/>
      <c r="R7" s="284"/>
      <c r="S7" s="285"/>
      <c r="T7" s="47"/>
      <c r="U7" s="73"/>
      <c r="V7" s="73"/>
      <c r="W7" s="73"/>
      <c r="X7" s="19"/>
      <c r="Y7" s="19"/>
      <c r="Z7" s="19"/>
      <c r="AA7" s="19"/>
      <c r="AB7" s="19"/>
      <c r="AC7" s="19"/>
      <c r="AD7" s="19"/>
      <c r="AE7" s="19"/>
      <c r="AF7" s="19"/>
      <c r="AG7" s="19"/>
      <c r="AH7" s="19"/>
      <c r="AI7" s="72"/>
      <c r="AJ7" s="72"/>
      <c r="AK7" s="72"/>
      <c r="AL7" s="72"/>
      <c r="AM7" s="72"/>
      <c r="AN7" s="72"/>
      <c r="AO7" s="72"/>
      <c r="AP7" s="72"/>
      <c r="AQ7" s="72"/>
      <c r="AR7" s="72"/>
      <c r="AS7" s="72"/>
      <c r="AT7" s="19"/>
      <c r="AU7" s="19"/>
      <c r="AV7" s="19"/>
      <c r="AW7" s="19"/>
      <c r="AX7" s="19"/>
      <c r="AY7" s="19"/>
      <c r="AZ7" s="19"/>
      <c r="BA7" s="277"/>
      <c r="BB7" s="277"/>
      <c r="BC7" s="277"/>
      <c r="BD7" s="277"/>
      <c r="BE7" s="277"/>
      <c r="BF7" s="277"/>
      <c r="BG7" s="129"/>
      <c r="BH7" s="129"/>
      <c r="BX7" s="45"/>
      <c r="BY7" s="45"/>
      <c r="BZ7" s="45"/>
      <c r="CA7" s="45"/>
      <c r="CB7" s="45"/>
      <c r="CC7" s="45"/>
      <c r="CD7" s="45"/>
      <c r="CE7" s="45"/>
      <c r="CF7" s="45"/>
      <c r="CG7" s="45"/>
      <c r="CH7" s="45"/>
      <c r="CI7" s="45"/>
    </row>
    <row r="8" spans="1:87" ht="13.5" customHeight="1" thickBot="1" x14ac:dyDescent="0.3">
      <c r="A8" s="44"/>
      <c r="B8" s="44"/>
      <c r="C8" s="102"/>
      <c r="D8" s="153"/>
      <c r="E8" s="153"/>
      <c r="F8" s="153"/>
      <c r="G8" s="153"/>
      <c r="H8" s="153"/>
      <c r="I8" s="153"/>
      <c r="J8" s="102"/>
      <c r="K8" s="21"/>
      <c r="L8" s="21"/>
      <c r="M8" s="21"/>
      <c r="N8" s="21"/>
      <c r="O8" s="21"/>
      <c r="P8" s="21"/>
      <c r="Q8" s="21"/>
      <c r="R8" s="21"/>
      <c r="S8" s="21"/>
      <c r="T8" s="21"/>
      <c r="U8" s="72"/>
      <c r="V8" s="72"/>
      <c r="W8" s="72"/>
      <c r="X8" s="286" t="s">
        <v>3</v>
      </c>
      <c r="Y8" s="286"/>
      <c r="Z8" s="286"/>
      <c r="AA8" s="286" t="s">
        <v>4</v>
      </c>
      <c r="AB8" s="286"/>
      <c r="AC8" s="286"/>
      <c r="AD8" s="286" t="s">
        <v>5</v>
      </c>
      <c r="AE8" s="286"/>
      <c r="AF8" s="286"/>
      <c r="AG8" s="227"/>
      <c r="AH8" s="227"/>
      <c r="AJ8" s="107"/>
      <c r="AK8" s="107"/>
      <c r="AL8" s="107"/>
      <c r="AM8" s="107"/>
      <c r="AN8" s="107"/>
      <c r="AO8" s="107"/>
      <c r="AP8" s="262" t="s">
        <v>6</v>
      </c>
      <c r="AQ8" s="262"/>
      <c r="AR8" s="107"/>
      <c r="AS8" s="107"/>
      <c r="AT8" s="287" t="s">
        <v>7</v>
      </c>
      <c r="AU8" s="287"/>
      <c r="AV8" s="287"/>
      <c r="AW8" s="287"/>
      <c r="AX8" s="110"/>
      <c r="AY8" s="110"/>
      <c r="AZ8" s="110"/>
      <c r="BA8" s="277"/>
      <c r="BB8" s="277"/>
      <c r="BC8" s="277"/>
      <c r="BD8" s="277"/>
      <c r="BE8" s="277"/>
      <c r="BF8" s="277"/>
      <c r="BG8" s="129"/>
      <c r="BH8" s="129"/>
      <c r="BQ8" s="27"/>
      <c r="BY8" s="45"/>
      <c r="BZ8" s="45"/>
      <c r="CA8" s="45"/>
      <c r="CB8" s="45"/>
      <c r="CC8" s="45"/>
      <c r="CD8" s="45"/>
      <c r="CE8" s="45"/>
      <c r="CF8" s="45"/>
      <c r="CG8" s="45"/>
      <c r="CH8" s="45"/>
      <c r="CI8" s="45"/>
    </row>
    <row r="9" spans="1:87" ht="13.5" customHeight="1" thickBot="1" x14ac:dyDescent="0.3">
      <c r="A9" s="44"/>
      <c r="B9" s="44"/>
      <c r="C9" s="102"/>
      <c r="D9" s="153"/>
      <c r="E9" s="153"/>
      <c r="F9" s="153"/>
      <c r="G9" s="153"/>
      <c r="H9" s="153"/>
      <c r="I9" s="153"/>
      <c r="J9" s="102"/>
      <c r="K9" s="21"/>
      <c r="L9" s="20" t="s">
        <v>9</v>
      </c>
      <c r="M9" s="21"/>
      <c r="N9" s="21"/>
      <c r="O9" s="21"/>
      <c r="P9" s="21"/>
      <c r="Q9" s="21"/>
      <c r="R9" s="21"/>
      <c r="S9" s="21"/>
      <c r="T9" s="21"/>
      <c r="U9" s="72"/>
      <c r="V9" s="72"/>
      <c r="W9" s="72"/>
      <c r="X9" s="291"/>
      <c r="Y9" s="292"/>
      <c r="Z9" s="293"/>
      <c r="AA9" s="291"/>
      <c r="AB9" s="292"/>
      <c r="AC9" s="293"/>
      <c r="AD9" s="294"/>
      <c r="AE9" s="294"/>
      <c r="AF9" s="294"/>
      <c r="AG9" s="228"/>
      <c r="AH9" s="228"/>
      <c r="AI9" s="70"/>
      <c r="AJ9" s="109"/>
      <c r="AK9" s="109"/>
      <c r="AL9" s="109"/>
      <c r="AM9" s="109"/>
      <c r="AN9" s="109"/>
      <c r="AO9" s="109"/>
      <c r="AP9" s="294"/>
      <c r="AQ9" s="294"/>
      <c r="AR9" s="109"/>
      <c r="AS9" s="109"/>
      <c r="AT9" s="295">
        <f>SUM(X9:AP9)</f>
        <v>0</v>
      </c>
      <c r="AU9" s="296"/>
      <c r="AV9" s="296"/>
      <c r="AW9" s="297"/>
      <c r="AX9" s="111"/>
      <c r="AY9" s="111"/>
      <c r="AZ9" s="111"/>
      <c r="BA9" s="129"/>
      <c r="BB9" s="129"/>
      <c r="BC9" s="129"/>
      <c r="BD9" s="129"/>
      <c r="BE9" s="129"/>
      <c r="BF9" s="129"/>
      <c r="BG9" s="129"/>
      <c r="BH9" s="129"/>
      <c r="BY9" s="45"/>
      <c r="BZ9" s="45"/>
      <c r="CA9" s="45"/>
      <c r="CB9" s="45"/>
      <c r="CC9" s="45"/>
      <c r="CD9" s="45"/>
      <c r="CE9" s="45"/>
      <c r="CF9" s="45"/>
      <c r="CG9" s="45"/>
      <c r="CH9" s="45"/>
      <c r="CI9" s="45"/>
    </row>
    <row r="10" spans="1:87" ht="8.25" customHeight="1" thickBot="1" x14ac:dyDescent="0.3">
      <c r="A10" s="44"/>
      <c r="B10" s="44"/>
      <c r="C10" s="102"/>
      <c r="D10" s="153"/>
      <c r="E10" s="153"/>
      <c r="F10" s="153"/>
      <c r="G10" s="153"/>
      <c r="H10" s="153"/>
      <c r="I10" s="153"/>
      <c r="J10" s="102"/>
      <c r="K10" s="21"/>
      <c r="L10" s="122"/>
      <c r="M10" s="21"/>
      <c r="N10" s="21"/>
      <c r="O10" s="21"/>
      <c r="P10" s="21"/>
      <c r="Q10" s="21"/>
      <c r="R10" s="21"/>
      <c r="S10" s="21"/>
      <c r="T10" s="21"/>
      <c r="U10" s="72"/>
      <c r="V10" s="72"/>
      <c r="W10" s="72"/>
      <c r="X10" s="21"/>
      <c r="Y10" s="21"/>
      <c r="Z10" s="21"/>
      <c r="AA10" s="21"/>
      <c r="AB10" s="21"/>
      <c r="AC10" s="21"/>
      <c r="AD10" s="21"/>
      <c r="AE10" s="21"/>
      <c r="AF10" s="21"/>
      <c r="AG10" s="21"/>
      <c r="AH10" s="21"/>
      <c r="AI10" s="72"/>
      <c r="AJ10" s="72"/>
      <c r="AK10" s="72"/>
      <c r="AL10" s="72"/>
      <c r="AM10" s="72"/>
      <c r="AN10" s="72"/>
      <c r="AO10" s="72"/>
      <c r="AP10" s="72"/>
      <c r="AQ10" s="72"/>
      <c r="AR10" s="72"/>
      <c r="AS10" s="72"/>
      <c r="AT10" s="22"/>
      <c r="AU10" s="22"/>
      <c r="AV10" s="22"/>
      <c r="AW10" s="22"/>
      <c r="AX10" s="79"/>
      <c r="AY10" s="79"/>
      <c r="AZ10" s="79"/>
      <c r="BA10" s="129"/>
      <c r="BB10" s="129"/>
      <c r="BC10" s="129"/>
      <c r="BD10" s="129"/>
      <c r="BE10" s="129"/>
      <c r="BF10" s="129"/>
      <c r="BG10" s="129"/>
      <c r="BH10" s="129"/>
      <c r="BY10" s="45"/>
      <c r="BZ10" s="45"/>
      <c r="CA10" s="45"/>
      <c r="CB10" s="45"/>
      <c r="CC10" s="45"/>
      <c r="CD10" s="45"/>
      <c r="CE10" s="45"/>
      <c r="CF10" s="45"/>
      <c r="CG10" s="45"/>
      <c r="CH10" s="45"/>
      <c r="CI10" s="45"/>
    </row>
    <row r="11" spans="1:87" ht="15" customHeight="1" thickBot="1" x14ac:dyDescent="0.3">
      <c r="A11" s="44"/>
      <c r="B11" s="44"/>
      <c r="C11" s="102"/>
      <c r="D11" s="153"/>
      <c r="E11" s="153"/>
      <c r="F11" s="153"/>
      <c r="G11" s="153"/>
      <c r="H11" s="153"/>
      <c r="I11" s="153"/>
      <c r="J11" s="102"/>
      <c r="K11" s="21"/>
      <c r="L11" s="20" t="s">
        <v>8</v>
      </c>
      <c r="M11" s="21"/>
      <c r="N11" s="21"/>
      <c r="O11" s="21"/>
      <c r="P11" s="21"/>
      <c r="Q11" s="21"/>
      <c r="R11" s="21"/>
      <c r="S11" s="21"/>
      <c r="T11" s="21"/>
      <c r="U11" s="72"/>
      <c r="V11" s="72"/>
      <c r="W11" s="72"/>
      <c r="X11" s="288"/>
      <c r="Y11" s="289"/>
      <c r="Z11" s="290"/>
      <c r="AA11" s="288"/>
      <c r="AB11" s="289"/>
      <c r="AC11" s="290"/>
      <c r="AD11" s="298"/>
      <c r="AE11" s="298"/>
      <c r="AF11" s="298"/>
      <c r="AG11" s="78"/>
      <c r="AH11" s="78"/>
      <c r="AI11" s="70"/>
      <c r="AJ11" s="108"/>
      <c r="AK11" s="108"/>
      <c r="AL11" s="108"/>
      <c r="AM11" s="108"/>
      <c r="AN11" s="108"/>
      <c r="AO11" s="108"/>
      <c r="AP11" s="298"/>
      <c r="AQ11" s="298"/>
      <c r="AR11" s="108"/>
      <c r="AS11" s="123"/>
      <c r="AT11" s="278">
        <f>SUM(X11:AP11)</f>
        <v>0</v>
      </c>
      <c r="AU11" s="279"/>
      <c r="AV11" s="279"/>
      <c r="AW11" s="280"/>
      <c r="AX11" s="112"/>
      <c r="AY11" s="112"/>
      <c r="AZ11" s="112"/>
      <c r="BA11" s="112"/>
      <c r="BB11" s="112"/>
      <c r="BC11" s="112"/>
      <c r="BD11" s="112"/>
      <c r="BE11" s="112"/>
      <c r="BF11" s="112"/>
      <c r="BG11" s="19"/>
      <c r="BY11" s="45"/>
      <c r="BZ11" s="45"/>
      <c r="CA11" s="45"/>
      <c r="CB11" s="45"/>
      <c r="CC11" s="45"/>
      <c r="CD11" s="45"/>
      <c r="CE11" s="45"/>
      <c r="CF11" s="45"/>
      <c r="CG11" s="45"/>
      <c r="CH11" s="45"/>
      <c r="CI11" s="45"/>
    </row>
    <row r="12" spans="1:87" ht="8.25" customHeight="1" thickBot="1" x14ac:dyDescent="0.3">
      <c r="A12" s="44"/>
      <c r="B12" s="44"/>
      <c r="C12" s="102"/>
      <c r="D12" s="153"/>
      <c r="E12" s="153"/>
      <c r="F12" s="153"/>
      <c r="G12" s="153"/>
      <c r="H12" s="153"/>
      <c r="I12" s="153"/>
      <c r="J12" s="102"/>
      <c r="K12" s="21"/>
      <c r="L12" s="20"/>
      <c r="M12" s="21"/>
      <c r="N12" s="21"/>
      <c r="O12" s="21"/>
      <c r="P12" s="21"/>
      <c r="Q12" s="21"/>
      <c r="R12" s="21"/>
      <c r="S12" s="21"/>
      <c r="T12" s="21"/>
      <c r="U12" s="72"/>
      <c r="V12" s="72"/>
      <c r="W12" s="72"/>
      <c r="X12" s="78"/>
      <c r="Y12" s="78"/>
      <c r="Z12" s="78"/>
      <c r="AA12" s="78"/>
      <c r="AB12" s="78"/>
      <c r="AC12" s="78"/>
      <c r="AD12" s="78"/>
      <c r="AE12" s="78"/>
      <c r="AF12" s="78"/>
      <c r="AG12" s="78"/>
      <c r="AH12" s="78"/>
      <c r="AI12" s="83"/>
      <c r="AJ12" s="83"/>
      <c r="AK12" s="83"/>
      <c r="AL12" s="83"/>
      <c r="AM12" s="83"/>
      <c r="AN12" s="83"/>
      <c r="AO12" s="83"/>
      <c r="AP12" s="83"/>
      <c r="AQ12" s="83"/>
      <c r="AR12" s="83"/>
      <c r="AS12" s="83"/>
      <c r="AT12" s="78"/>
      <c r="AU12" s="78"/>
      <c r="AV12" s="23"/>
      <c r="AW12" s="79"/>
      <c r="AX12" s="41"/>
      <c r="AY12" s="41"/>
      <c r="AZ12" s="41"/>
      <c r="BA12" s="41"/>
      <c r="BB12" s="41"/>
      <c r="BC12" s="41"/>
      <c r="BD12" s="41"/>
      <c r="BE12" s="41"/>
      <c r="BF12" s="41"/>
      <c r="BG12" s="19"/>
      <c r="BR12" s="45"/>
      <c r="BS12" s="45"/>
      <c r="BT12" s="45"/>
      <c r="BU12" s="45"/>
      <c r="BV12" s="45"/>
      <c r="BW12" s="45"/>
      <c r="BX12" s="45"/>
      <c r="BY12" s="45"/>
      <c r="BZ12" s="45"/>
      <c r="CA12" s="45"/>
      <c r="CB12" s="45"/>
      <c r="CC12" s="45"/>
      <c r="CD12" s="45"/>
      <c r="CE12" s="45"/>
      <c r="CF12" s="45"/>
      <c r="CG12" s="45"/>
      <c r="CH12" s="45"/>
      <c r="CI12" s="45"/>
    </row>
    <row r="13" spans="1:87" ht="14.25" customHeight="1" thickBot="1" x14ac:dyDescent="0.3">
      <c r="A13" s="44"/>
      <c r="B13" s="44"/>
      <c r="C13" s="102"/>
      <c r="D13" s="153"/>
      <c r="E13" s="153"/>
      <c r="F13" s="153"/>
      <c r="G13" s="153"/>
      <c r="H13" s="153"/>
      <c r="I13" s="153"/>
      <c r="J13" s="102"/>
      <c r="K13" s="21"/>
      <c r="L13" s="281" t="s">
        <v>72</v>
      </c>
      <c r="M13" s="281"/>
      <c r="N13" s="281"/>
      <c r="O13" s="281"/>
      <c r="P13" s="281"/>
      <c r="Q13" s="281"/>
      <c r="R13" s="281"/>
      <c r="S13" s="281"/>
      <c r="T13" s="281"/>
      <c r="U13" s="72"/>
      <c r="V13" s="72"/>
      <c r="W13" s="72"/>
      <c r="X13" s="259"/>
      <c r="Y13" s="260"/>
      <c r="Z13" s="261"/>
      <c r="AA13" s="259"/>
      <c r="AB13" s="260"/>
      <c r="AC13" s="261"/>
      <c r="AD13" s="259"/>
      <c r="AE13" s="260"/>
      <c r="AF13" s="261"/>
      <c r="AG13" s="78"/>
      <c r="AH13" s="78"/>
      <c r="AI13" s="84"/>
      <c r="AJ13" s="83"/>
      <c r="AK13" s="83"/>
      <c r="AL13" s="83"/>
      <c r="AM13" s="83"/>
      <c r="AN13" s="83"/>
      <c r="AO13" s="83"/>
      <c r="AP13" s="83"/>
      <c r="AQ13" s="83"/>
      <c r="AR13" s="83"/>
      <c r="AT13" s="251">
        <f>SUM(X13:AF13)</f>
        <v>0</v>
      </c>
      <c r="AU13" s="252"/>
      <c r="AV13" s="252"/>
      <c r="AW13" s="253"/>
      <c r="AX13" s="113"/>
      <c r="AY13" s="113"/>
      <c r="AZ13" s="113"/>
      <c r="BA13" s="113"/>
      <c r="BB13" s="113"/>
      <c r="BC13" s="113"/>
      <c r="BD13" s="113"/>
      <c r="BE13" s="113"/>
      <c r="BF13" s="113"/>
      <c r="BG13" s="19"/>
      <c r="BR13" s="45"/>
      <c r="BS13" s="45"/>
      <c r="BT13" s="45"/>
      <c r="BU13" s="45"/>
      <c r="BV13" s="45"/>
      <c r="BW13" s="45"/>
      <c r="BX13" s="45"/>
      <c r="BY13" s="45"/>
      <c r="BZ13" s="45"/>
      <c r="CA13" s="45"/>
      <c r="CB13" s="45"/>
      <c r="CC13" s="45"/>
      <c r="CD13" s="45"/>
      <c r="CE13" s="45"/>
      <c r="CF13" s="45"/>
      <c r="CG13" s="45"/>
      <c r="CH13" s="45"/>
      <c r="CI13" s="45"/>
    </row>
    <row r="14" spans="1:87" ht="10.5" customHeight="1" x14ac:dyDescent="0.25">
      <c r="A14" s="44"/>
      <c r="B14" s="44"/>
      <c r="C14" s="102"/>
      <c r="D14" s="153"/>
      <c r="E14" s="153"/>
      <c r="F14" s="153"/>
      <c r="G14" s="153"/>
      <c r="H14" s="153"/>
      <c r="I14" s="153"/>
      <c r="J14" s="102"/>
      <c r="K14" s="21"/>
      <c r="L14" s="281"/>
      <c r="M14" s="281"/>
      <c r="N14" s="281"/>
      <c r="O14" s="281"/>
      <c r="P14" s="281"/>
      <c r="Q14" s="281"/>
      <c r="R14" s="281"/>
      <c r="S14" s="281"/>
      <c r="T14" s="281"/>
      <c r="U14" s="72"/>
      <c r="V14" s="72"/>
      <c r="W14" s="72"/>
      <c r="X14" s="23"/>
      <c r="Y14" s="23"/>
      <c r="Z14" s="23"/>
      <c r="AA14" s="23"/>
      <c r="AB14" s="23"/>
      <c r="AC14" s="23"/>
      <c r="AD14" s="23"/>
      <c r="AE14" s="23"/>
      <c r="AF14" s="23"/>
      <c r="AG14" s="23"/>
      <c r="AH14" s="23"/>
      <c r="AI14" s="85"/>
      <c r="AJ14" s="85"/>
      <c r="AK14" s="85"/>
      <c r="AL14" s="85"/>
      <c r="AM14" s="85"/>
      <c r="AN14" s="85"/>
      <c r="AO14" s="85"/>
      <c r="AP14" s="85"/>
      <c r="AQ14" s="85"/>
      <c r="AR14" s="85"/>
      <c r="AS14" s="85"/>
      <c r="AT14" s="24"/>
      <c r="AU14" s="24"/>
      <c r="AV14" s="23"/>
      <c r="AW14" s="125"/>
      <c r="AX14" s="21"/>
      <c r="AY14" s="21"/>
      <c r="AZ14" s="21"/>
      <c r="BA14" s="21"/>
      <c r="BB14" s="21"/>
      <c r="BC14" s="21"/>
      <c r="BD14" s="21"/>
      <c r="BE14" s="21"/>
      <c r="BF14" s="21"/>
      <c r="BG14" s="19"/>
      <c r="BR14" s="45"/>
      <c r="BS14" s="45"/>
      <c r="BT14" s="45"/>
      <c r="BU14" s="45"/>
      <c r="BV14" s="45"/>
      <c r="BW14" s="45"/>
      <c r="BX14" s="45"/>
      <c r="BY14" s="45"/>
      <c r="BZ14" s="45"/>
      <c r="CA14" s="45"/>
      <c r="CB14" s="45"/>
      <c r="CC14" s="45"/>
      <c r="CD14" s="45"/>
      <c r="CE14" s="45"/>
      <c r="CF14" s="45"/>
      <c r="CG14" s="45"/>
      <c r="CH14" s="45"/>
      <c r="CI14" s="45"/>
    </row>
    <row r="15" spans="1:87" ht="3.75" customHeight="1" thickBot="1" x14ac:dyDescent="0.3">
      <c r="A15" s="44"/>
      <c r="B15" s="44"/>
      <c r="C15" s="102"/>
      <c r="D15" s="102"/>
      <c r="E15" s="124"/>
      <c r="F15" s="124"/>
      <c r="G15" s="124"/>
      <c r="H15" s="124"/>
      <c r="I15" s="124"/>
      <c r="J15" s="102"/>
      <c r="K15" s="21"/>
      <c r="L15" s="120"/>
      <c r="M15" s="120"/>
      <c r="N15" s="120"/>
      <c r="O15" s="120"/>
      <c r="P15" s="120"/>
      <c r="Q15" s="120"/>
      <c r="R15" s="120"/>
      <c r="S15" s="120"/>
      <c r="T15" s="120"/>
      <c r="U15" s="72"/>
      <c r="V15" s="72"/>
      <c r="W15" s="72"/>
      <c r="X15" s="23"/>
      <c r="Y15" s="23"/>
      <c r="Z15" s="23"/>
      <c r="AA15" s="23"/>
      <c r="AB15" s="23"/>
      <c r="AC15" s="23"/>
      <c r="AD15" s="23"/>
      <c r="AE15" s="23"/>
      <c r="AF15" s="23"/>
      <c r="AG15" s="23"/>
      <c r="AH15" s="23"/>
      <c r="AI15" s="85"/>
      <c r="AJ15" s="85"/>
      <c r="AK15" s="85"/>
      <c r="AL15" s="85"/>
      <c r="AM15" s="85"/>
      <c r="AN15" s="85"/>
      <c r="AO15" s="85"/>
      <c r="AP15" s="85"/>
      <c r="AQ15" s="85"/>
      <c r="AR15" s="85"/>
      <c r="AS15" s="85"/>
      <c r="AT15" s="24"/>
      <c r="AU15" s="24"/>
      <c r="AV15" s="23"/>
      <c r="AW15" s="41"/>
      <c r="AX15" s="21"/>
      <c r="AY15" s="21"/>
      <c r="AZ15" s="21"/>
      <c r="BA15" s="21"/>
      <c r="BB15" s="21"/>
      <c r="BC15" s="21"/>
      <c r="BD15" s="21"/>
      <c r="BE15" s="21"/>
      <c r="BF15" s="21"/>
      <c r="BG15" s="19"/>
      <c r="BR15" s="45"/>
      <c r="BS15" s="45"/>
      <c r="BT15" s="45"/>
      <c r="BU15" s="45"/>
      <c r="BV15" s="45"/>
      <c r="BW15" s="45"/>
      <c r="BX15" s="45"/>
      <c r="BY15" s="45"/>
      <c r="BZ15" s="45"/>
      <c r="CA15" s="45"/>
      <c r="CB15" s="45"/>
      <c r="CC15" s="45"/>
      <c r="CD15" s="45"/>
      <c r="CE15" s="45"/>
      <c r="CF15" s="45"/>
      <c r="CG15" s="45"/>
      <c r="CH15" s="45"/>
      <c r="CI15" s="45"/>
    </row>
    <row r="16" spans="1:87" ht="12.75" customHeight="1" thickBot="1" x14ac:dyDescent="0.3">
      <c r="A16" s="44"/>
      <c r="B16" s="44"/>
      <c r="C16" s="102"/>
      <c r="D16" s="102"/>
      <c r="E16" s="124"/>
      <c r="F16" s="124"/>
      <c r="G16" s="124"/>
      <c r="H16" s="124"/>
      <c r="I16" s="124"/>
      <c r="J16" s="102"/>
      <c r="K16" s="21"/>
      <c r="L16" s="258" t="s">
        <v>92</v>
      </c>
      <c r="M16" s="258"/>
      <c r="N16" s="258"/>
      <c r="O16" s="258"/>
      <c r="P16" s="258"/>
      <c r="Q16" s="258"/>
      <c r="R16" s="258"/>
      <c r="S16" s="258"/>
      <c r="T16" s="258"/>
      <c r="U16" s="72"/>
      <c r="V16" s="72"/>
      <c r="W16" s="72"/>
      <c r="X16" s="259"/>
      <c r="Y16" s="260"/>
      <c r="Z16" s="261"/>
      <c r="AA16" s="259"/>
      <c r="AB16" s="260"/>
      <c r="AC16" s="261"/>
      <c r="AD16" s="259"/>
      <c r="AE16" s="260"/>
      <c r="AF16" s="261"/>
      <c r="AG16" s="78"/>
      <c r="AH16" s="78"/>
      <c r="AI16" s="85"/>
      <c r="AJ16" s="85"/>
      <c r="AK16" s="85"/>
      <c r="AL16" s="85"/>
      <c r="AM16" s="85"/>
      <c r="AN16" s="85"/>
      <c r="AO16" s="85"/>
      <c r="AP16" s="85"/>
      <c r="AQ16" s="85"/>
      <c r="AR16" s="85"/>
      <c r="AS16" s="85"/>
      <c r="AT16" s="251">
        <f>SUM(X16:AF16)</f>
        <v>0</v>
      </c>
      <c r="AU16" s="252"/>
      <c r="AV16" s="252"/>
      <c r="AW16" s="253"/>
      <c r="AX16" s="21"/>
      <c r="AY16" s="21"/>
      <c r="AZ16" s="21"/>
      <c r="BA16" s="21"/>
      <c r="BB16" s="21"/>
      <c r="BC16" s="21"/>
      <c r="BD16" s="21"/>
      <c r="BE16" s="21"/>
      <c r="BF16" s="21"/>
      <c r="BG16" s="19"/>
      <c r="BR16" s="45"/>
      <c r="BS16" s="45"/>
      <c r="BT16" s="45"/>
      <c r="BU16" s="45"/>
      <c r="BV16" s="45"/>
      <c r="BW16" s="45"/>
      <c r="BX16" s="45"/>
      <c r="BY16" s="45"/>
      <c r="BZ16" s="45"/>
      <c r="CA16" s="45"/>
      <c r="CB16" s="45"/>
      <c r="CC16" s="45"/>
      <c r="CD16" s="45"/>
      <c r="CE16" s="45"/>
      <c r="CF16" s="45"/>
      <c r="CG16" s="45"/>
      <c r="CH16" s="45"/>
      <c r="CI16" s="45"/>
    </row>
    <row r="17" spans="1:93" ht="12.75" customHeight="1" x14ac:dyDescent="0.25">
      <c r="A17" s="44"/>
      <c r="B17" s="44"/>
      <c r="C17" s="102"/>
      <c r="D17" s="102"/>
      <c r="E17" s="124"/>
      <c r="F17" s="124"/>
      <c r="G17" s="124"/>
      <c r="H17" s="124"/>
      <c r="I17" s="124"/>
      <c r="J17" s="102"/>
      <c r="K17" s="21"/>
      <c r="L17" s="258"/>
      <c r="M17" s="258"/>
      <c r="N17" s="258"/>
      <c r="O17" s="258"/>
      <c r="P17" s="258"/>
      <c r="Q17" s="258"/>
      <c r="R17" s="258"/>
      <c r="S17" s="258"/>
      <c r="T17" s="258"/>
      <c r="U17" s="72"/>
      <c r="V17" s="72"/>
      <c r="W17" s="72"/>
      <c r="X17" s="78"/>
      <c r="Y17" s="78"/>
      <c r="Z17" s="78"/>
      <c r="AA17" s="78"/>
      <c r="AB17" s="78"/>
      <c r="AC17" s="78"/>
      <c r="AD17" s="78"/>
      <c r="AE17" s="78"/>
      <c r="AF17" s="78"/>
      <c r="AG17" s="78"/>
      <c r="AH17" s="78"/>
      <c r="AI17" s="85"/>
      <c r="AJ17" s="85"/>
      <c r="AK17" s="85"/>
      <c r="AL17" s="85"/>
      <c r="AM17" s="85"/>
      <c r="AN17" s="85"/>
      <c r="AO17" s="85"/>
      <c r="AP17" s="85"/>
      <c r="AQ17" s="85"/>
      <c r="AR17" s="85"/>
      <c r="AS17" s="85"/>
      <c r="AT17" s="24"/>
      <c r="AU17" s="24"/>
      <c r="AV17" s="23"/>
      <c r="AW17" s="41"/>
      <c r="AX17" s="21"/>
      <c r="AY17" s="21"/>
      <c r="AZ17" s="21"/>
      <c r="BA17" s="21"/>
      <c r="BB17" s="21"/>
      <c r="BC17" s="21"/>
      <c r="BD17" s="21"/>
      <c r="BE17" s="21"/>
      <c r="BF17" s="21"/>
      <c r="BG17" s="19"/>
      <c r="BR17" s="45"/>
      <c r="BS17" s="45"/>
      <c r="BT17" s="45"/>
      <c r="BU17" s="45"/>
      <c r="BV17" s="45"/>
      <c r="BW17" s="45"/>
      <c r="BX17" s="45"/>
      <c r="BY17" s="45"/>
      <c r="BZ17" s="45"/>
      <c r="CA17" s="45"/>
      <c r="CB17" s="45"/>
      <c r="CC17" s="45"/>
      <c r="CD17" s="45"/>
      <c r="CE17" s="45"/>
      <c r="CF17" s="45"/>
      <c r="CG17" s="45"/>
      <c r="CH17" s="45"/>
      <c r="CI17" s="45"/>
    </row>
    <row r="18" spans="1:93" ht="5.25" customHeight="1" x14ac:dyDescent="0.25">
      <c r="A18" s="44"/>
      <c r="B18" s="44"/>
      <c r="C18" s="102"/>
      <c r="D18" s="102"/>
      <c r="E18" s="124"/>
      <c r="F18" s="124"/>
      <c r="G18" s="124"/>
      <c r="H18" s="124"/>
      <c r="I18" s="124"/>
      <c r="J18" s="102"/>
      <c r="K18" s="21"/>
      <c r="M18" s="141"/>
      <c r="N18" s="141"/>
      <c r="O18" s="141"/>
      <c r="P18" s="141"/>
      <c r="Q18" s="141"/>
      <c r="R18" s="141"/>
      <c r="S18" s="141"/>
      <c r="T18" s="141"/>
      <c r="U18" s="72"/>
      <c r="V18" s="72"/>
      <c r="W18" s="72"/>
      <c r="X18" s="78"/>
      <c r="Y18" s="78"/>
      <c r="Z18" s="78"/>
      <c r="AA18" s="78"/>
      <c r="AB18" s="78"/>
      <c r="AC18" s="78"/>
      <c r="AD18" s="78"/>
      <c r="AE18" s="78"/>
      <c r="AF18" s="78"/>
      <c r="AG18" s="78"/>
      <c r="AH18" s="78"/>
      <c r="AI18" s="85"/>
      <c r="AJ18" s="85"/>
      <c r="AK18" s="85"/>
      <c r="AL18" s="85"/>
      <c r="AM18" s="85"/>
      <c r="AN18" s="85"/>
      <c r="AO18" s="85"/>
      <c r="AP18" s="85"/>
      <c r="AQ18" s="85"/>
      <c r="AR18" s="85"/>
      <c r="AS18" s="85"/>
      <c r="AT18" s="24"/>
      <c r="AU18" s="24"/>
      <c r="AV18" s="23"/>
      <c r="AW18" s="41"/>
      <c r="AX18" s="21"/>
      <c r="AY18" s="21"/>
      <c r="AZ18" s="21"/>
      <c r="BA18" s="21"/>
      <c r="BB18" s="21"/>
      <c r="BC18" s="21"/>
      <c r="BD18" s="21"/>
      <c r="BE18" s="21"/>
      <c r="BF18" s="21"/>
      <c r="BG18" s="19"/>
      <c r="BR18" s="45"/>
      <c r="BS18" s="45"/>
      <c r="BT18" s="45"/>
      <c r="BU18" s="45"/>
      <c r="BV18" s="45"/>
      <c r="BW18" s="45"/>
      <c r="BX18" s="45"/>
      <c r="BY18" s="45"/>
      <c r="BZ18" s="45"/>
      <c r="CA18" s="45"/>
      <c r="CB18" s="45"/>
      <c r="CC18" s="45"/>
      <c r="CD18" s="45"/>
      <c r="CE18" s="45"/>
      <c r="CF18" s="45"/>
      <c r="CG18" s="45"/>
      <c r="CH18" s="45"/>
      <c r="CI18" s="45"/>
    </row>
    <row r="19" spans="1:93" s="147" customFormat="1" ht="15.75" customHeight="1" x14ac:dyDescent="0.25">
      <c r="A19" s="143"/>
      <c r="B19" s="143"/>
      <c r="C19" s="144"/>
      <c r="D19" s="144"/>
      <c r="E19" s="144"/>
      <c r="F19" s="144"/>
      <c r="G19" s="144"/>
      <c r="H19" s="144"/>
      <c r="I19" s="144"/>
      <c r="J19" s="144"/>
      <c r="K19" s="144"/>
      <c r="L19" s="273" t="s">
        <v>95</v>
      </c>
      <c r="M19" s="273"/>
      <c r="N19" s="273"/>
      <c r="O19" s="273"/>
      <c r="P19" s="273"/>
      <c r="Q19" s="273"/>
      <c r="R19" s="273"/>
      <c r="S19" s="273"/>
      <c r="T19" s="273"/>
      <c r="U19" s="145"/>
      <c r="V19" s="145"/>
      <c r="W19" s="146"/>
      <c r="X19" s="270" t="s">
        <v>84</v>
      </c>
      <c r="Y19" s="271"/>
      <c r="Z19" s="272"/>
      <c r="AA19" s="144"/>
      <c r="AB19" s="144"/>
      <c r="AC19" s="144"/>
      <c r="AD19" s="144"/>
      <c r="AE19" s="144"/>
      <c r="AF19" s="144"/>
      <c r="AG19" s="144"/>
      <c r="AH19" s="144"/>
      <c r="AI19" s="145"/>
      <c r="AJ19" s="145"/>
      <c r="AK19" s="145"/>
      <c r="AL19" s="145"/>
      <c r="AM19" s="145"/>
      <c r="AN19" s="145"/>
      <c r="AO19" s="145"/>
      <c r="AP19" s="145"/>
      <c r="AQ19" s="145"/>
      <c r="AR19" s="145"/>
      <c r="AS19" s="145"/>
      <c r="AT19" s="144"/>
      <c r="AU19" s="144"/>
      <c r="AV19" s="144"/>
      <c r="AW19" s="144"/>
      <c r="AX19" s="144"/>
      <c r="AY19" s="144"/>
      <c r="AZ19" s="144"/>
      <c r="BA19" s="144"/>
      <c r="BB19" s="144"/>
      <c r="BC19" s="144"/>
      <c r="BD19" s="144"/>
      <c r="BE19" s="144"/>
      <c r="BF19" s="144"/>
      <c r="BG19" s="144"/>
      <c r="BH19" s="144"/>
      <c r="BI19" s="144"/>
      <c r="BJ19" s="144"/>
      <c r="BK19" s="144"/>
      <c r="BL19" s="144"/>
      <c r="BM19" s="144"/>
      <c r="BN19" s="144"/>
      <c r="BO19" s="144"/>
      <c r="BP19" s="144"/>
      <c r="BQ19" s="144"/>
      <c r="BR19" s="144"/>
      <c r="BS19" s="144"/>
      <c r="BT19" s="144"/>
      <c r="BU19" s="144"/>
      <c r="BV19" s="144"/>
      <c r="BW19" s="144"/>
      <c r="BX19" s="144"/>
      <c r="BY19" s="144"/>
      <c r="BZ19" s="144"/>
      <c r="CA19" s="144"/>
      <c r="CB19" s="144"/>
      <c r="CC19" s="144"/>
      <c r="CD19" s="144"/>
      <c r="CE19" s="144"/>
      <c r="CF19" s="144"/>
      <c r="CG19" s="144"/>
      <c r="CH19" s="144"/>
      <c r="CI19" s="144"/>
    </row>
    <row r="20" spans="1:93" ht="15.75" customHeight="1" x14ac:dyDescent="0.25">
      <c r="A20" s="44"/>
      <c r="B20" s="44"/>
      <c r="C20" s="45"/>
      <c r="D20" s="45"/>
      <c r="E20" s="45"/>
      <c r="F20" s="45"/>
      <c r="G20" s="45"/>
      <c r="H20" s="45"/>
      <c r="I20" s="45"/>
      <c r="J20" s="45"/>
      <c r="K20" s="45"/>
      <c r="L20" s="273"/>
      <c r="M20" s="273"/>
      <c r="N20" s="273"/>
      <c r="O20" s="273"/>
      <c r="P20" s="273"/>
      <c r="Q20" s="273"/>
      <c r="R20" s="273"/>
      <c r="S20" s="273"/>
      <c r="T20" s="273"/>
      <c r="U20" s="70"/>
      <c r="V20" s="70"/>
      <c r="W20" s="70"/>
      <c r="Y20" s="45"/>
      <c r="Z20" s="45"/>
      <c r="AA20" s="45"/>
      <c r="AB20" s="45"/>
      <c r="AC20" s="45"/>
      <c r="AD20" s="45"/>
      <c r="AE20" s="45"/>
      <c r="AF20" s="45"/>
      <c r="AG20" s="45"/>
      <c r="AH20" s="45"/>
      <c r="AI20" s="70"/>
      <c r="AJ20" s="70"/>
      <c r="AK20" s="70"/>
      <c r="AL20" s="70"/>
      <c r="AM20" s="70"/>
      <c r="AN20" s="70"/>
      <c r="AO20" s="70"/>
      <c r="AP20" s="70"/>
      <c r="AQ20" s="70"/>
      <c r="AR20" s="70"/>
      <c r="AS20" s="70"/>
      <c r="AT20" s="45"/>
      <c r="AU20" s="45"/>
      <c r="AV20" s="45"/>
      <c r="AW20" s="45"/>
      <c r="AX20" s="45"/>
      <c r="AY20" s="45"/>
      <c r="AZ20" s="45"/>
      <c r="BA20" s="45"/>
      <c r="BB20" s="45"/>
      <c r="BC20" s="45"/>
      <c r="BD20" s="45"/>
      <c r="BE20" s="45"/>
      <c r="BF20" s="45"/>
      <c r="BG20" s="45"/>
      <c r="BH20" s="45"/>
      <c r="BI20" s="45"/>
      <c r="BJ20" s="45"/>
      <c r="BK20" s="45"/>
      <c r="BL20" s="45"/>
      <c r="BM20" s="45"/>
      <c r="BN20" s="45"/>
      <c r="BO20" s="45"/>
      <c r="BP20" s="45"/>
      <c r="BQ20" s="45"/>
      <c r="BR20" s="45"/>
      <c r="BS20" s="45"/>
      <c r="BT20" s="45"/>
      <c r="BU20" s="45"/>
      <c r="BV20" s="45"/>
      <c r="BW20" s="45"/>
      <c r="BX20" s="45"/>
      <c r="BY20" s="45"/>
      <c r="BZ20" s="45"/>
      <c r="CA20" s="45"/>
      <c r="CB20" s="45"/>
      <c r="CC20" s="45"/>
      <c r="CD20" s="45"/>
      <c r="CE20" s="45"/>
      <c r="CF20" s="45"/>
      <c r="CG20" s="45"/>
      <c r="CH20" s="45"/>
      <c r="CI20" s="45"/>
    </row>
    <row r="21" spans="1:93" ht="15.75" customHeight="1" x14ac:dyDescent="0.25">
      <c r="A21" s="44"/>
      <c r="B21" s="44"/>
      <c r="C21" s="45"/>
      <c r="D21" s="45"/>
      <c r="E21" s="45"/>
      <c r="F21" s="45"/>
      <c r="G21" s="45"/>
      <c r="H21" s="45"/>
      <c r="I21" s="45"/>
      <c r="J21" s="45"/>
      <c r="K21" s="45"/>
      <c r="L21" s="167"/>
      <c r="M21" s="167"/>
      <c r="N21" s="167"/>
      <c r="O21" s="167"/>
      <c r="P21" s="167"/>
      <c r="Q21" s="167"/>
      <c r="R21" s="167"/>
      <c r="S21" s="167"/>
      <c r="T21" s="167"/>
      <c r="U21" s="70"/>
      <c r="V21" s="70"/>
      <c r="W21" s="70"/>
      <c r="Y21" s="45"/>
      <c r="Z21" s="45"/>
      <c r="AA21" s="170" t="s">
        <v>118</v>
      </c>
      <c r="AB21" s="45"/>
      <c r="AC21" s="45"/>
      <c r="AD21" s="314" t="s">
        <v>84</v>
      </c>
      <c r="AE21" s="315"/>
      <c r="AF21" s="316"/>
      <c r="AG21" s="229"/>
      <c r="AH21" s="229"/>
      <c r="AI21" s="70"/>
      <c r="AJ21" s="70"/>
      <c r="AK21" s="70"/>
      <c r="AL21" s="70"/>
      <c r="AM21" s="70"/>
      <c r="AN21" s="70"/>
      <c r="AO21" s="70"/>
      <c r="AP21" s="70"/>
      <c r="AQ21" s="70"/>
      <c r="AR21" s="70"/>
      <c r="AS21" s="70"/>
      <c r="AT21" s="45"/>
      <c r="AU21" s="45"/>
      <c r="AV21" s="45"/>
      <c r="AW21" s="45"/>
      <c r="AX21" s="45"/>
      <c r="AY21" s="45"/>
      <c r="AZ21" s="45"/>
      <c r="BA21" s="45"/>
      <c r="BB21" s="45"/>
      <c r="BC21" s="45"/>
      <c r="BD21" s="45"/>
      <c r="BE21" s="45"/>
      <c r="BF21" s="45"/>
      <c r="BG21" s="45"/>
      <c r="BH21" s="45"/>
      <c r="BI21" s="45"/>
      <c r="BJ21" s="45"/>
      <c r="BK21" s="45"/>
      <c r="BL21" s="45"/>
      <c r="BM21" s="45"/>
      <c r="BN21" s="45"/>
      <c r="BO21" s="45"/>
      <c r="BP21" s="45"/>
      <c r="BQ21" s="45"/>
      <c r="BR21" s="45"/>
      <c r="BS21" s="45"/>
      <c r="BT21" s="45"/>
      <c r="BU21" s="45"/>
      <c r="BV21" s="45"/>
      <c r="BW21" s="45"/>
      <c r="BX21" s="45"/>
      <c r="BY21" s="45"/>
      <c r="BZ21" s="45"/>
      <c r="CA21" s="45"/>
      <c r="CB21" s="45"/>
      <c r="CC21" s="45"/>
      <c r="CD21" s="45"/>
      <c r="CE21" s="45"/>
      <c r="CF21" s="45"/>
      <c r="CG21" s="45"/>
      <c r="CH21" s="45"/>
      <c r="CI21" s="45"/>
    </row>
    <row r="22" spans="1:93" ht="6" customHeight="1" x14ac:dyDescent="0.25">
      <c r="A22" s="44"/>
      <c r="B22" s="44"/>
      <c r="C22" s="45"/>
      <c r="D22" s="45"/>
      <c r="E22" s="45"/>
      <c r="F22" s="45"/>
      <c r="G22" s="45"/>
      <c r="H22" s="45"/>
      <c r="I22" s="45"/>
      <c r="J22" s="45"/>
      <c r="K22" s="45"/>
      <c r="L22" s="167"/>
      <c r="M22" s="167"/>
      <c r="N22" s="167"/>
      <c r="O22" s="167"/>
      <c r="P22" s="167"/>
      <c r="Q22" s="167"/>
      <c r="R22" s="167"/>
      <c r="S22" s="167"/>
      <c r="T22" s="167"/>
      <c r="U22" s="70"/>
      <c r="V22" s="70"/>
      <c r="W22" s="70"/>
      <c r="Y22" s="45"/>
      <c r="Z22" s="45"/>
      <c r="AA22" s="45"/>
      <c r="AB22" s="45"/>
      <c r="AC22" s="45"/>
      <c r="AD22" s="45"/>
      <c r="AE22" s="45"/>
      <c r="AF22" s="45"/>
      <c r="AG22" s="45"/>
      <c r="AH22" s="45"/>
      <c r="AI22" s="70"/>
      <c r="AJ22" s="70"/>
      <c r="AK22" s="70"/>
      <c r="AL22" s="70"/>
      <c r="AM22" s="70"/>
      <c r="AN22" s="70"/>
      <c r="AO22" s="70"/>
      <c r="AP22" s="70"/>
      <c r="AQ22" s="70"/>
      <c r="AR22" s="70"/>
      <c r="AS22" s="70"/>
      <c r="AT22" s="45"/>
      <c r="AU22" s="45"/>
      <c r="AV22" s="45"/>
      <c r="AW22" s="45"/>
      <c r="AX22" s="45"/>
      <c r="AY22" s="45"/>
      <c r="AZ22" s="45"/>
      <c r="BA22" s="45"/>
      <c r="BB22" s="45"/>
      <c r="BC22" s="45"/>
      <c r="BD22" s="45"/>
      <c r="BE22" s="45"/>
      <c r="BF22" s="45"/>
      <c r="BG22" s="45"/>
      <c r="BH22" s="45"/>
      <c r="BI22" s="45"/>
      <c r="BJ22" s="45"/>
      <c r="BK22" s="45"/>
      <c r="BL22" s="45"/>
      <c r="BM22" s="45"/>
      <c r="BN22" s="45"/>
      <c r="BO22" s="45"/>
      <c r="BP22" s="45"/>
      <c r="BQ22" s="45"/>
      <c r="BR22" s="45"/>
      <c r="BS22" s="45"/>
      <c r="BT22" s="45"/>
      <c r="BU22" s="45"/>
      <c r="BV22" s="45"/>
      <c r="BW22" s="45"/>
      <c r="BX22" s="45"/>
      <c r="BY22" s="45"/>
      <c r="BZ22" s="45"/>
      <c r="CA22" s="45"/>
      <c r="CB22" s="45"/>
      <c r="CC22" s="45"/>
      <c r="CD22" s="45"/>
      <c r="CE22" s="45"/>
      <c r="CF22" s="45"/>
      <c r="CG22" s="45"/>
      <c r="CH22" s="45"/>
      <c r="CI22" s="45"/>
    </row>
    <row r="23" spans="1:93" ht="15" customHeight="1" x14ac:dyDescent="0.25">
      <c r="A23" s="44"/>
      <c r="B23" s="44"/>
      <c r="C23" s="45"/>
      <c r="D23" s="45"/>
      <c r="E23" s="45"/>
      <c r="F23" s="45"/>
      <c r="G23" s="45"/>
      <c r="H23" s="45"/>
      <c r="I23" s="45"/>
      <c r="J23" s="45"/>
      <c r="K23" s="45"/>
      <c r="L23" s="150" t="s">
        <v>99</v>
      </c>
      <c r="M23" s="148"/>
      <c r="N23" s="148"/>
      <c r="O23" s="148"/>
      <c r="P23" s="148"/>
      <c r="Q23" s="148"/>
      <c r="R23" s="148"/>
      <c r="S23" s="148"/>
      <c r="T23" s="148"/>
      <c r="U23" s="70"/>
      <c r="V23" s="70"/>
      <c r="W23" s="70"/>
      <c r="Y23" s="45"/>
      <c r="Z23" s="45"/>
      <c r="AA23" s="45"/>
      <c r="AB23" s="45"/>
      <c r="AC23" s="45"/>
      <c r="AD23" s="314" t="s">
        <v>84</v>
      </c>
      <c r="AE23" s="315"/>
      <c r="AF23" s="316"/>
      <c r="AG23" s="229"/>
      <c r="AH23" s="229"/>
      <c r="AI23" s="70"/>
      <c r="AJ23" s="70"/>
      <c r="AK23" s="70"/>
      <c r="AL23" s="70"/>
      <c r="AM23" s="70"/>
      <c r="AN23" s="70"/>
      <c r="AO23" s="70"/>
      <c r="AR23" s="149"/>
      <c r="AS23" s="70"/>
      <c r="AT23" s="45"/>
      <c r="AU23" s="45"/>
      <c r="AV23" s="45"/>
      <c r="AW23" s="45"/>
      <c r="AX23" s="45"/>
      <c r="AY23" s="45"/>
      <c r="AZ23" s="45"/>
      <c r="BA23" s="45"/>
      <c r="BB23" s="45"/>
      <c r="BC23" s="45"/>
      <c r="BD23" s="45"/>
      <c r="BE23" s="45"/>
      <c r="BF23" s="45"/>
      <c r="BG23" s="45"/>
      <c r="BH23" s="45"/>
      <c r="BI23" s="45"/>
      <c r="BJ23" s="45"/>
      <c r="BK23" s="45"/>
      <c r="BL23" s="45"/>
      <c r="BM23" s="45"/>
      <c r="BN23" s="45"/>
      <c r="BO23" s="45"/>
      <c r="BP23" s="45"/>
      <c r="BQ23" s="45"/>
      <c r="BR23" s="45"/>
      <c r="BS23" s="45"/>
      <c r="BT23" s="45"/>
      <c r="BU23" s="45"/>
      <c r="BV23" s="45"/>
      <c r="BW23" s="45"/>
      <c r="BX23" s="45"/>
      <c r="BY23" s="45"/>
      <c r="BZ23" s="45"/>
      <c r="CA23" s="45"/>
      <c r="CB23" s="45"/>
      <c r="CC23" s="45"/>
      <c r="CD23" s="45"/>
      <c r="CE23" s="45"/>
      <c r="CF23" s="45"/>
      <c r="CG23" s="45"/>
      <c r="CH23" s="45"/>
      <c r="CI23" s="45"/>
    </row>
    <row r="24" spans="1:93" ht="15.75" customHeight="1" x14ac:dyDescent="0.25">
      <c r="A24" s="44"/>
      <c r="B24" s="44"/>
      <c r="C24" s="45"/>
      <c r="E24" s="45"/>
      <c r="F24" s="45"/>
      <c r="G24" s="45"/>
      <c r="H24" s="45"/>
      <c r="I24" s="45"/>
      <c r="J24" s="45"/>
      <c r="L24" s="148"/>
      <c r="M24" s="148"/>
      <c r="N24" s="148"/>
      <c r="O24" s="148"/>
      <c r="P24" s="148"/>
      <c r="Q24" s="148"/>
      <c r="R24" s="148"/>
      <c r="S24" s="148"/>
      <c r="T24" s="148"/>
      <c r="U24" s="70"/>
      <c r="V24" s="70"/>
      <c r="W24" s="70"/>
      <c r="Y24" s="45"/>
      <c r="Z24" s="45"/>
      <c r="AA24" s="45"/>
      <c r="AB24" s="45"/>
      <c r="AC24" s="45"/>
      <c r="AD24" s="45"/>
      <c r="AE24" s="45"/>
      <c r="AF24" s="45"/>
      <c r="AG24" s="45"/>
      <c r="AH24" s="45"/>
      <c r="AI24" s="70"/>
      <c r="AJ24" s="70"/>
      <c r="AK24" s="70"/>
      <c r="AL24" s="70"/>
      <c r="AM24" s="70"/>
      <c r="AN24" s="70"/>
      <c r="AO24" s="70"/>
      <c r="AP24" s="70"/>
      <c r="AQ24" s="70"/>
      <c r="AR24" s="70"/>
      <c r="AS24" s="70"/>
      <c r="AT24" s="45"/>
      <c r="AU24" s="45"/>
      <c r="AV24" s="45"/>
      <c r="AW24" s="45"/>
      <c r="AX24" s="45"/>
      <c r="AY24" s="45"/>
      <c r="AZ24" s="45"/>
      <c r="BA24" s="45"/>
      <c r="BB24" s="45"/>
      <c r="BC24" s="45"/>
      <c r="BD24" s="45"/>
      <c r="BE24" s="45"/>
      <c r="BF24" s="45"/>
      <c r="BG24" s="45"/>
      <c r="BH24" s="45"/>
      <c r="BI24" s="45"/>
      <c r="BJ24" s="45"/>
      <c r="BK24" s="45"/>
      <c r="BL24" s="45"/>
      <c r="BM24" s="45"/>
      <c r="BN24" s="45"/>
      <c r="BO24" s="45"/>
      <c r="BP24" s="45"/>
      <c r="BQ24" s="45"/>
      <c r="BR24" s="45"/>
      <c r="BS24" s="45"/>
      <c r="BT24" s="45"/>
      <c r="BU24" s="45"/>
      <c r="BV24" s="45"/>
      <c r="BW24" s="45"/>
      <c r="BX24" s="45"/>
      <c r="BY24" s="45"/>
      <c r="BZ24" s="45"/>
      <c r="CA24" s="45"/>
      <c r="CB24" s="45"/>
      <c r="CC24" s="45"/>
      <c r="CD24" s="45"/>
      <c r="CE24" s="45"/>
      <c r="CF24" s="45"/>
      <c r="CG24" s="45"/>
      <c r="CH24" s="45"/>
      <c r="CI24" s="45"/>
    </row>
    <row r="25" spans="1:93" ht="8.25" customHeight="1" x14ac:dyDescent="0.25">
      <c r="A25" s="44"/>
      <c r="B25" s="44"/>
      <c r="C25" s="45"/>
      <c r="D25" s="45"/>
      <c r="E25" s="45"/>
      <c r="F25" s="45"/>
      <c r="G25" s="45"/>
      <c r="H25" s="45"/>
      <c r="I25" s="45"/>
      <c r="J25" s="45"/>
      <c r="K25" s="45"/>
      <c r="L25" s="20"/>
      <c r="M25" s="20"/>
      <c r="N25" s="18"/>
      <c r="O25" s="18"/>
      <c r="P25" s="139"/>
      <c r="Q25" s="139"/>
      <c r="R25" s="139"/>
      <c r="S25" s="139"/>
      <c r="T25" s="45"/>
      <c r="U25" s="70"/>
      <c r="V25" s="70"/>
      <c r="W25" s="70"/>
      <c r="X25" s="45"/>
      <c r="Y25" s="45"/>
      <c r="Z25" s="45"/>
      <c r="AA25" s="45"/>
      <c r="AB25" s="45"/>
      <c r="AC25" s="45"/>
      <c r="AD25" s="45"/>
      <c r="AE25" s="45"/>
      <c r="AF25" s="45"/>
      <c r="AG25" s="45"/>
      <c r="AH25" s="45"/>
      <c r="AI25" s="70"/>
      <c r="AJ25" s="70"/>
      <c r="AK25" s="70"/>
      <c r="AL25" s="70"/>
      <c r="AM25" s="70"/>
      <c r="AN25" s="70"/>
      <c r="AO25" s="70"/>
      <c r="AP25" s="70"/>
      <c r="AQ25" s="70"/>
      <c r="AR25" s="70"/>
      <c r="AS25" s="70"/>
      <c r="AT25" s="45"/>
      <c r="AU25" s="45"/>
      <c r="AV25" s="45"/>
      <c r="AW25" s="45"/>
      <c r="AX25" s="45"/>
      <c r="AY25" s="45"/>
      <c r="AZ25" s="45"/>
      <c r="BA25" s="45"/>
      <c r="BB25" s="45"/>
      <c r="BC25" s="45"/>
      <c r="BD25" s="45"/>
      <c r="BE25" s="45"/>
      <c r="BF25" s="45"/>
      <c r="BG25" s="45"/>
      <c r="BH25" s="45"/>
      <c r="BI25" s="45"/>
      <c r="BJ25" s="45"/>
      <c r="BK25" s="45"/>
      <c r="BL25" s="45"/>
      <c r="BM25" s="45"/>
      <c r="BN25" s="45"/>
      <c r="BO25" s="45"/>
      <c r="BP25" s="45"/>
      <c r="BQ25" s="45"/>
      <c r="BR25" s="45"/>
      <c r="BS25" s="45"/>
      <c r="BT25" s="45"/>
      <c r="BU25" s="45"/>
      <c r="BV25" s="45"/>
      <c r="BW25" s="45"/>
      <c r="BX25" s="45"/>
      <c r="BY25" s="45"/>
      <c r="BZ25" s="45"/>
      <c r="CA25" s="45"/>
      <c r="CB25" s="45"/>
      <c r="CC25" s="45"/>
      <c r="CD25" s="45"/>
      <c r="CE25" s="45"/>
      <c r="CF25" s="45"/>
      <c r="CG25" s="45"/>
      <c r="CH25" s="45"/>
      <c r="CI25" s="45"/>
    </row>
    <row r="26" spans="1:93" ht="7.5" customHeight="1" x14ac:dyDescent="0.25">
      <c r="A26" s="44"/>
      <c r="B26" s="44"/>
      <c r="C26" s="45"/>
      <c r="D26" s="274" t="s">
        <v>15</v>
      </c>
      <c r="E26" s="274"/>
      <c r="F26" s="274"/>
      <c r="G26" s="274"/>
      <c r="H26" s="274"/>
      <c r="I26" s="274"/>
      <c r="J26" s="274"/>
      <c r="K26" s="274"/>
      <c r="L26" s="274"/>
      <c r="M26" s="274"/>
      <c r="N26" s="274"/>
      <c r="O26" s="274"/>
      <c r="P26" s="274"/>
      <c r="Q26" s="274"/>
      <c r="R26" s="274"/>
      <c r="S26" s="274"/>
      <c r="T26" s="274"/>
      <c r="U26" s="274"/>
      <c r="V26" s="274"/>
      <c r="W26" s="274"/>
      <c r="X26" s="274"/>
      <c r="Y26" s="274"/>
      <c r="Z26" s="274"/>
      <c r="AA26" s="274"/>
      <c r="AB26" s="274"/>
      <c r="AC26" s="274"/>
      <c r="AD26" s="274"/>
      <c r="AE26" s="274"/>
      <c r="AF26" s="274"/>
      <c r="AG26" s="274"/>
      <c r="AH26" s="274"/>
      <c r="AI26" s="274"/>
      <c r="AJ26" s="274"/>
      <c r="AK26" s="274"/>
      <c r="AL26" s="274"/>
      <c r="AM26" s="274"/>
      <c r="AN26" s="274"/>
      <c r="AO26" s="274"/>
      <c r="AP26" s="274"/>
      <c r="AQ26" s="274"/>
      <c r="AR26" s="274"/>
      <c r="AS26" s="274"/>
      <c r="AT26" s="274"/>
      <c r="AU26" s="274"/>
      <c r="AV26" s="274"/>
      <c r="AW26" s="274"/>
      <c r="AX26" s="274"/>
      <c r="AY26" s="274"/>
      <c r="AZ26" s="274"/>
      <c r="BA26" s="274"/>
      <c r="BB26" s="274"/>
      <c r="BC26" s="274"/>
      <c r="BD26" s="274"/>
      <c r="BE26" s="274"/>
      <c r="BF26" s="274"/>
      <c r="BG26" s="274"/>
      <c r="BH26" s="274"/>
      <c r="BI26" s="274"/>
      <c r="BJ26" s="274"/>
      <c r="BK26" s="274"/>
      <c r="BL26" s="274"/>
      <c r="BM26" s="274"/>
      <c r="BN26" s="274"/>
      <c r="BO26" s="274"/>
      <c r="BP26" s="274"/>
      <c r="BQ26" s="274"/>
      <c r="BR26" s="274"/>
      <c r="BS26" s="274"/>
      <c r="BT26" s="274"/>
      <c r="BU26" s="274"/>
      <c r="BV26" s="274"/>
      <c r="BW26" s="274"/>
      <c r="BX26" s="274"/>
      <c r="BY26" s="231" t="s">
        <v>54</v>
      </c>
      <c r="BZ26" s="231"/>
      <c r="CA26" s="231"/>
      <c r="CB26" s="231"/>
      <c r="CC26" s="231"/>
      <c r="CD26" s="231"/>
      <c r="CE26" s="231"/>
      <c r="CF26" s="231"/>
      <c r="CG26" s="231"/>
      <c r="CH26" s="231"/>
      <c r="CI26" s="231"/>
      <c r="CJ26" s="231"/>
      <c r="CK26" s="231"/>
      <c r="CL26" s="231"/>
      <c r="CM26" s="231"/>
      <c r="CN26" s="231"/>
      <c r="CO26" s="231"/>
    </row>
    <row r="27" spans="1:93" ht="7.5" customHeight="1" x14ac:dyDescent="0.25">
      <c r="A27" s="44"/>
      <c r="B27" s="44"/>
      <c r="C27" s="45"/>
      <c r="D27" s="274"/>
      <c r="E27" s="274"/>
      <c r="F27" s="274"/>
      <c r="G27" s="274"/>
      <c r="H27" s="274"/>
      <c r="I27" s="274"/>
      <c r="J27" s="274"/>
      <c r="K27" s="274"/>
      <c r="L27" s="274"/>
      <c r="M27" s="274"/>
      <c r="N27" s="274"/>
      <c r="O27" s="274"/>
      <c r="P27" s="274"/>
      <c r="Q27" s="274"/>
      <c r="R27" s="274"/>
      <c r="S27" s="274"/>
      <c r="T27" s="274"/>
      <c r="U27" s="274"/>
      <c r="V27" s="274"/>
      <c r="W27" s="274"/>
      <c r="X27" s="274"/>
      <c r="Y27" s="274"/>
      <c r="Z27" s="274"/>
      <c r="AA27" s="274"/>
      <c r="AB27" s="274"/>
      <c r="AC27" s="274"/>
      <c r="AD27" s="274"/>
      <c r="AE27" s="274"/>
      <c r="AF27" s="274"/>
      <c r="AG27" s="274"/>
      <c r="AH27" s="274"/>
      <c r="AI27" s="274"/>
      <c r="AJ27" s="274"/>
      <c r="AK27" s="274"/>
      <c r="AL27" s="274"/>
      <c r="AM27" s="274"/>
      <c r="AN27" s="274"/>
      <c r="AO27" s="274"/>
      <c r="AP27" s="274"/>
      <c r="AQ27" s="274"/>
      <c r="AR27" s="274"/>
      <c r="AS27" s="274"/>
      <c r="AT27" s="274"/>
      <c r="AU27" s="274"/>
      <c r="AV27" s="274"/>
      <c r="AW27" s="274"/>
      <c r="AX27" s="274"/>
      <c r="AY27" s="274"/>
      <c r="AZ27" s="274"/>
      <c r="BA27" s="274"/>
      <c r="BB27" s="274"/>
      <c r="BC27" s="274"/>
      <c r="BD27" s="274"/>
      <c r="BE27" s="274"/>
      <c r="BF27" s="274"/>
      <c r="BG27" s="274"/>
      <c r="BH27" s="274"/>
      <c r="BI27" s="274"/>
      <c r="BJ27" s="274"/>
      <c r="BK27" s="274"/>
      <c r="BL27" s="274"/>
      <c r="BM27" s="274"/>
      <c r="BN27" s="274"/>
      <c r="BO27" s="274"/>
      <c r="BP27" s="274"/>
      <c r="BQ27" s="274"/>
      <c r="BR27" s="274"/>
      <c r="BS27" s="274"/>
      <c r="BT27" s="274"/>
      <c r="BU27" s="274"/>
      <c r="BV27" s="274"/>
      <c r="BW27" s="274"/>
      <c r="BX27" s="274"/>
      <c r="BY27" s="231"/>
      <c r="BZ27" s="231"/>
      <c r="CA27" s="231"/>
      <c r="CB27" s="231"/>
      <c r="CC27" s="231"/>
      <c r="CD27" s="231"/>
      <c r="CE27" s="231"/>
      <c r="CF27" s="231"/>
      <c r="CG27" s="231"/>
      <c r="CH27" s="231"/>
      <c r="CI27" s="231"/>
      <c r="CJ27" s="231"/>
      <c r="CK27" s="231"/>
      <c r="CL27" s="231"/>
      <c r="CM27" s="231"/>
      <c r="CN27" s="231"/>
      <c r="CO27" s="231"/>
    </row>
    <row r="28" spans="1:93" ht="5.25" customHeight="1" x14ac:dyDescent="0.25">
      <c r="A28" s="44"/>
      <c r="B28" s="44"/>
      <c r="C28" s="45"/>
      <c r="D28" s="45"/>
      <c r="E28" s="45"/>
      <c r="F28" s="45"/>
      <c r="G28" s="45"/>
      <c r="H28" s="45"/>
      <c r="I28" s="45"/>
      <c r="J28" s="45"/>
      <c r="K28" s="45"/>
      <c r="L28" s="45"/>
      <c r="M28" s="45"/>
      <c r="N28" s="45"/>
      <c r="O28" s="45"/>
      <c r="P28" s="45"/>
      <c r="Q28" s="45"/>
      <c r="R28" s="45"/>
      <c r="S28" s="45"/>
      <c r="T28" s="45"/>
      <c r="U28" s="70"/>
      <c r="V28" s="70"/>
      <c r="W28" s="70"/>
      <c r="X28" s="45"/>
      <c r="Y28" s="45"/>
      <c r="Z28" s="45"/>
      <c r="AA28" s="45"/>
      <c r="AB28" s="45"/>
      <c r="AC28" s="45"/>
      <c r="AD28" s="45"/>
      <c r="AE28" s="45"/>
      <c r="AF28" s="45"/>
      <c r="AG28" s="45"/>
      <c r="AH28" s="45"/>
      <c r="AI28" s="70"/>
      <c r="AJ28" s="70"/>
      <c r="AK28" s="70"/>
      <c r="AL28" s="70"/>
      <c r="AM28" s="70"/>
      <c r="AN28" s="70"/>
      <c r="AO28" s="70"/>
      <c r="AP28" s="70"/>
      <c r="AQ28" s="70"/>
      <c r="AR28" s="70"/>
      <c r="AS28" s="70"/>
      <c r="AT28" s="45"/>
      <c r="AU28" s="45"/>
      <c r="AV28" s="45"/>
      <c r="AW28" s="45"/>
      <c r="AX28" s="45"/>
      <c r="AY28" s="45"/>
      <c r="AZ28" s="45"/>
      <c r="BA28" s="45"/>
      <c r="BB28" s="45"/>
      <c r="BC28" s="45"/>
      <c r="BD28" s="45"/>
      <c r="BE28" s="45"/>
      <c r="BF28" s="45"/>
      <c r="BG28" s="45"/>
      <c r="BH28" s="45"/>
      <c r="BI28" s="45"/>
      <c r="BJ28" s="45"/>
      <c r="BK28" s="45"/>
      <c r="BL28" s="45"/>
      <c r="BM28" s="45"/>
      <c r="BN28" s="45"/>
      <c r="BO28" s="45"/>
      <c r="BP28" s="45"/>
      <c r="BQ28" s="45"/>
      <c r="BR28" s="45"/>
      <c r="BS28" s="45"/>
      <c r="BT28" s="45"/>
      <c r="BU28" s="45"/>
      <c r="BV28" s="45"/>
      <c r="BW28" s="45"/>
      <c r="BX28" s="45"/>
      <c r="BY28" s="45"/>
      <c r="BZ28" s="45"/>
      <c r="CA28" s="45"/>
      <c r="CB28" s="45"/>
      <c r="CC28" s="45"/>
      <c r="CD28" s="45"/>
      <c r="CE28" s="45"/>
      <c r="CF28" s="45"/>
      <c r="CG28" s="45"/>
      <c r="CH28" s="45"/>
      <c r="CI28" s="45"/>
    </row>
    <row r="29" spans="1:93" ht="9.75" customHeight="1" x14ac:dyDescent="0.25">
      <c r="A29" s="44"/>
      <c r="B29" s="44"/>
      <c r="C29" s="45"/>
      <c r="D29" s="48"/>
      <c r="E29" s="48"/>
      <c r="F29" s="48"/>
      <c r="G29" s="49"/>
      <c r="H29" s="28"/>
      <c r="I29" s="28"/>
      <c r="J29" s="28"/>
      <c r="K29" s="28"/>
      <c r="L29" s="29"/>
      <c r="M29" s="29"/>
      <c r="N29" s="29"/>
      <c r="O29" s="29"/>
      <c r="P29" s="29"/>
      <c r="Q29" s="29"/>
      <c r="R29" s="29"/>
      <c r="S29" s="29"/>
      <c r="T29" s="29"/>
      <c r="U29" s="74"/>
      <c r="V29" s="74"/>
      <c r="W29" s="74"/>
      <c r="X29" s="29"/>
      <c r="Y29" s="29"/>
      <c r="Z29" s="29"/>
      <c r="AA29" s="29"/>
      <c r="AB29" s="29"/>
      <c r="AC29" s="29"/>
      <c r="AD29" s="29"/>
      <c r="AE29" s="29"/>
      <c r="AF29" s="29"/>
      <c r="AG29" s="29"/>
      <c r="AH29" s="29"/>
      <c r="AI29" s="74"/>
      <c r="AJ29" s="74"/>
      <c r="AK29" s="74"/>
      <c r="AL29" s="74"/>
      <c r="AM29" s="74"/>
      <c r="AN29" s="74"/>
      <c r="AO29" s="74"/>
      <c r="AP29" s="74"/>
      <c r="AQ29" s="74"/>
      <c r="AR29" s="74"/>
      <c r="AS29" s="74"/>
      <c r="AT29" s="29"/>
      <c r="AU29" s="29"/>
      <c r="AV29" s="29"/>
      <c r="AW29" s="29"/>
      <c r="AX29" s="29"/>
      <c r="AY29" s="29"/>
      <c r="AZ29" s="29"/>
      <c r="BA29" s="29"/>
      <c r="BB29" s="29"/>
      <c r="BC29" s="29"/>
      <c r="BD29" s="29"/>
      <c r="BE29" s="29"/>
      <c r="BF29" s="29"/>
      <c r="BG29" s="29"/>
      <c r="BH29" s="29"/>
      <c r="BI29" s="29"/>
      <c r="BJ29" s="29"/>
      <c r="BK29" s="29"/>
      <c r="BL29" s="29"/>
      <c r="BM29" s="29"/>
      <c r="BN29" s="29"/>
      <c r="BO29" s="29"/>
      <c r="BP29" s="29"/>
      <c r="BQ29" s="28"/>
      <c r="BR29" s="49"/>
      <c r="BS29" s="29"/>
      <c r="BT29" s="49"/>
      <c r="BU29" s="49"/>
      <c r="BV29" s="49"/>
      <c r="BW29" s="49"/>
      <c r="BX29" s="49"/>
      <c r="BY29" s="49"/>
      <c r="BZ29" s="49"/>
      <c r="CA29" s="49"/>
      <c r="CB29" s="49"/>
      <c r="CC29" s="49"/>
      <c r="CD29" s="49"/>
      <c r="CE29" s="49"/>
      <c r="CF29" s="49"/>
      <c r="CG29" s="49"/>
      <c r="CH29" s="49"/>
      <c r="CI29" s="49"/>
      <c r="CJ29" s="48"/>
      <c r="CK29" s="48"/>
      <c r="CL29" s="48"/>
      <c r="CM29" s="48"/>
      <c r="CN29" s="48"/>
      <c r="CO29" s="48"/>
    </row>
    <row r="30" spans="1:93" ht="12" customHeight="1" x14ac:dyDescent="0.25">
      <c r="A30" s="44"/>
      <c r="B30" s="44"/>
      <c r="C30" s="45"/>
      <c r="D30" s="49"/>
      <c r="E30" s="49"/>
      <c r="F30" s="49"/>
      <c r="G30" s="49"/>
      <c r="H30" s="28"/>
      <c r="I30" s="28"/>
      <c r="J30" s="28"/>
      <c r="K30" s="28"/>
      <c r="L30" s="28"/>
      <c r="M30" s="30"/>
      <c r="N30" s="31" t="s">
        <v>16</v>
      </c>
      <c r="O30" s="31"/>
      <c r="P30" s="300"/>
      <c r="Q30" s="301"/>
      <c r="R30" s="301"/>
      <c r="S30" s="301"/>
      <c r="T30" s="302"/>
      <c r="U30" s="236"/>
      <c r="V30" s="75"/>
      <c r="W30" s="75"/>
      <c r="X30" s="75"/>
      <c r="Y30" s="75"/>
      <c r="Z30" s="75"/>
      <c r="AA30" s="30"/>
      <c r="AB30" s="28"/>
      <c r="AC30" s="30"/>
      <c r="AD30" s="32"/>
      <c r="AE30" s="32"/>
      <c r="AF30" s="2"/>
      <c r="AG30" s="2"/>
      <c r="AH30" s="2"/>
      <c r="AI30" s="86"/>
      <c r="AJ30" s="86"/>
      <c r="AK30" s="86"/>
      <c r="AL30" s="86"/>
      <c r="AM30" s="86"/>
      <c r="AN30" s="86"/>
      <c r="AO30" s="86"/>
      <c r="AP30" s="86"/>
      <c r="AQ30" s="86"/>
      <c r="AR30" s="86"/>
      <c r="AS30" s="86"/>
      <c r="AT30" s="28"/>
      <c r="AU30" s="30"/>
      <c r="AV30" s="32" t="s">
        <v>17</v>
      </c>
      <c r="AW30" s="28"/>
      <c r="AX30" s="28"/>
      <c r="AY30" s="300"/>
      <c r="AZ30" s="301"/>
      <c r="BA30" s="301"/>
      <c r="BB30" s="301"/>
      <c r="BC30" s="302"/>
      <c r="BD30" s="48"/>
      <c r="BE30" s="48"/>
      <c r="BF30" s="237" t="str">
        <f>IF(OR(CG47&lt;0,CG49&lt;0,CG51&lt;0),"Les fonds propres sont insuffisants pour respecter Prêts LLI = max 90 % du prix de revient","")</f>
        <v/>
      </c>
      <c r="BG30" s="48"/>
      <c r="BH30" s="48"/>
      <c r="BI30" s="28"/>
      <c r="BJ30" s="28"/>
      <c r="BK30" s="28"/>
      <c r="BL30" s="28"/>
      <c r="BM30" s="28"/>
      <c r="BN30" s="28"/>
      <c r="BO30" s="28"/>
      <c r="BP30" s="28"/>
      <c r="BQ30" s="28"/>
      <c r="BR30" s="49"/>
      <c r="BS30" s="28"/>
      <c r="BT30" s="49"/>
      <c r="BU30" s="49"/>
      <c r="BV30" s="49"/>
      <c r="BW30" s="49"/>
      <c r="BX30" s="49"/>
      <c r="BY30" s="49"/>
      <c r="BZ30" s="49"/>
      <c r="CA30" s="49"/>
      <c r="CB30" s="49"/>
      <c r="CC30" s="49"/>
      <c r="CD30" s="49"/>
      <c r="CE30" s="49"/>
      <c r="CF30" s="49"/>
      <c r="CG30" s="49"/>
      <c r="CH30" s="49"/>
      <c r="CI30" s="49"/>
      <c r="CJ30" s="48"/>
      <c r="CK30" s="48"/>
      <c r="CL30" s="48"/>
      <c r="CM30" s="48"/>
      <c r="CN30" s="48"/>
      <c r="CO30" s="48"/>
    </row>
    <row r="31" spans="1:93" ht="4.5" customHeight="1" x14ac:dyDescent="0.25">
      <c r="A31" s="44"/>
      <c r="B31" s="44"/>
      <c r="C31" s="45"/>
      <c r="D31" s="49"/>
      <c r="E31" s="49"/>
      <c r="F31" s="49"/>
      <c r="G31" s="49"/>
      <c r="H31" s="28"/>
      <c r="I31" s="28"/>
      <c r="J31" s="28"/>
      <c r="K31" s="28"/>
      <c r="L31" s="28"/>
      <c r="M31" s="30"/>
      <c r="N31" s="30"/>
      <c r="O31" s="30"/>
      <c r="P31" s="33"/>
      <c r="Q31" s="33"/>
      <c r="R31" s="33"/>
      <c r="S31" s="33"/>
      <c r="T31" s="33"/>
      <c r="U31" s="75"/>
      <c r="V31" s="75"/>
      <c r="W31" s="75"/>
      <c r="X31" s="2"/>
      <c r="Y31" s="2"/>
      <c r="Z31" s="2"/>
      <c r="AA31" s="30"/>
      <c r="AB31" s="28"/>
      <c r="AC31" s="30"/>
      <c r="AD31" s="32"/>
      <c r="AE31" s="32"/>
      <c r="AF31" s="2"/>
      <c r="AG31" s="2"/>
      <c r="AH31" s="2"/>
      <c r="AI31" s="86"/>
      <c r="AJ31" s="86"/>
      <c r="AK31" s="86"/>
      <c r="AL31" s="86"/>
      <c r="AM31" s="86"/>
      <c r="AN31" s="86"/>
      <c r="AO31" s="86"/>
      <c r="AP31" s="86"/>
      <c r="AQ31" s="86"/>
      <c r="AR31" s="86"/>
      <c r="AS31" s="86"/>
      <c r="AT31" s="28"/>
      <c r="AU31" s="30"/>
      <c r="AV31" s="32"/>
      <c r="AW31" s="28"/>
      <c r="AX31" s="28"/>
      <c r="AY31" s="34"/>
      <c r="AZ31" s="34"/>
      <c r="BA31" s="34"/>
      <c r="BB31" s="34"/>
      <c r="BC31" s="34"/>
      <c r="BD31" s="48"/>
      <c r="BE31" s="48"/>
      <c r="BF31" s="48"/>
      <c r="BG31" s="48"/>
      <c r="BH31" s="48"/>
      <c r="BI31" s="28"/>
      <c r="BJ31" s="28"/>
      <c r="BK31" s="28"/>
      <c r="BL31" s="28"/>
      <c r="BM31" s="28"/>
      <c r="BN31" s="28"/>
      <c r="BO31" s="28"/>
      <c r="BP31" s="28"/>
      <c r="BQ31" s="28"/>
      <c r="BR31" s="49"/>
      <c r="BS31" s="28"/>
      <c r="BT31" s="49"/>
      <c r="BU31" s="49"/>
      <c r="BV31" s="49"/>
      <c r="BW31" s="49"/>
      <c r="BX31" s="49"/>
      <c r="BY31" s="49"/>
      <c r="BZ31" s="49"/>
      <c r="CA31" s="49"/>
      <c r="CB31" s="49"/>
      <c r="CC31" s="49"/>
      <c r="CD31" s="49"/>
      <c r="CE31" s="49"/>
      <c r="CF31" s="49"/>
      <c r="CG31" s="49"/>
      <c r="CH31" s="49"/>
      <c r="CI31" s="49"/>
      <c r="CJ31" s="48"/>
      <c r="CK31" s="48"/>
      <c r="CL31" s="48"/>
      <c r="CM31" s="48"/>
      <c r="CN31" s="48"/>
      <c r="CO31" s="48"/>
    </row>
    <row r="32" spans="1:93" ht="12.75" customHeight="1" x14ac:dyDescent="0.25">
      <c r="A32" s="44"/>
      <c r="B32" s="44"/>
      <c r="C32" s="45"/>
      <c r="D32" s="49"/>
      <c r="E32" s="50"/>
      <c r="F32" s="319" t="str">
        <f>IFERROR(IF(AT9&gt;0,P30*AD9/AT9,P30*AD11/AT11),"")</f>
        <v/>
      </c>
      <c r="G32" s="319"/>
      <c r="H32" s="319"/>
      <c r="I32" s="28"/>
      <c r="J32" s="28"/>
      <c r="K32" s="28"/>
      <c r="L32" s="28"/>
      <c r="M32" s="30"/>
      <c r="N32" s="31" t="s">
        <v>18</v>
      </c>
      <c r="O32" s="31"/>
      <c r="P32" s="300"/>
      <c r="Q32" s="301"/>
      <c r="R32" s="301"/>
      <c r="S32" s="301"/>
      <c r="T32" s="302"/>
      <c r="U32" s="75"/>
      <c r="V32" s="75"/>
      <c r="W32" s="75"/>
      <c r="X32" s="2"/>
      <c r="Y32" s="2"/>
      <c r="Z32" s="2"/>
      <c r="AA32" s="32"/>
      <c r="AB32" s="32"/>
      <c r="AC32" s="32"/>
      <c r="AD32" s="32"/>
      <c r="AE32" s="32"/>
      <c r="AF32" s="2"/>
      <c r="AG32" s="2"/>
      <c r="AH32" s="2"/>
      <c r="AI32" s="76"/>
      <c r="AJ32" s="76"/>
      <c r="AK32" s="76"/>
      <c r="AL32" s="76"/>
      <c r="AM32" s="76"/>
      <c r="AN32" s="76"/>
      <c r="AO32" s="76"/>
      <c r="AP32" s="76"/>
      <c r="AQ32" s="76"/>
      <c r="AR32" s="76"/>
      <c r="AS32" s="76"/>
      <c r="AT32" s="32"/>
      <c r="AU32" s="32"/>
      <c r="AV32" s="32" t="s">
        <v>27</v>
      </c>
      <c r="AW32" s="28"/>
      <c r="AX32" s="28"/>
      <c r="AY32" s="300"/>
      <c r="AZ32" s="301"/>
      <c r="BA32" s="301"/>
      <c r="BB32" s="301"/>
      <c r="BC32" s="302"/>
      <c r="BD32" s="48"/>
      <c r="BE32" s="48"/>
      <c r="BF32" s="235" t="str">
        <f>IF(BF30&lt;&gt;"","Montant minimum :","")</f>
        <v/>
      </c>
      <c r="BG32" s="48"/>
      <c r="BH32" s="48"/>
      <c r="BI32" s="28"/>
      <c r="BJ32" s="28"/>
      <c r="BK32" s="28"/>
      <c r="BL32" s="318" t="str">
        <f>IF(OR(CG47&lt;0,CG49&lt;0,CG51&lt;0),CG45-CG47-CG49-CG51,"")</f>
        <v/>
      </c>
      <c r="BM32" s="318"/>
      <c r="BN32" s="318"/>
      <c r="BO32" s="28"/>
      <c r="BP32" s="28"/>
      <c r="BQ32" s="28"/>
      <c r="BR32" s="49"/>
      <c r="BS32" s="28"/>
      <c r="BT32" s="49"/>
      <c r="BU32" s="49"/>
      <c r="BV32" s="49"/>
      <c r="BW32" s="49"/>
      <c r="BX32" s="49"/>
      <c r="BY32" s="49"/>
      <c r="BZ32" s="49"/>
      <c r="CA32" s="49"/>
      <c r="CB32" s="49"/>
      <c r="CC32" s="49"/>
      <c r="CD32" s="49"/>
      <c r="CE32" s="49"/>
      <c r="CF32" s="49"/>
      <c r="CG32" s="49"/>
      <c r="CH32" s="49"/>
      <c r="CI32" s="49"/>
      <c r="CJ32" s="48"/>
      <c r="CK32" s="48"/>
      <c r="CL32" s="48"/>
      <c r="CM32" s="48"/>
      <c r="CN32" s="48"/>
      <c r="CO32" s="48"/>
    </row>
    <row r="33" spans="1:93" ht="6" customHeight="1" x14ac:dyDescent="0.25">
      <c r="A33" s="44"/>
      <c r="B33" s="44"/>
      <c r="C33" s="45"/>
      <c r="D33" s="49"/>
      <c r="E33" s="50"/>
      <c r="F33" s="172"/>
      <c r="G33" s="172"/>
      <c r="H33" s="172"/>
      <c r="I33" s="28"/>
      <c r="J33" s="28"/>
      <c r="K33" s="28"/>
      <c r="L33" s="28"/>
      <c r="M33" s="30"/>
      <c r="N33" s="31"/>
      <c r="O33" s="31"/>
      <c r="P33" s="31"/>
      <c r="Q33" s="31"/>
      <c r="R33" s="31"/>
      <c r="S33" s="31"/>
      <c r="T33" s="31"/>
      <c r="U33" s="75"/>
      <c r="V33" s="75"/>
      <c r="W33" s="75"/>
      <c r="X33" s="2"/>
      <c r="Y33" s="2"/>
      <c r="Z33" s="2"/>
      <c r="AA33" s="32"/>
      <c r="AB33" s="32"/>
      <c r="AC33" s="32"/>
      <c r="AD33" s="32"/>
      <c r="AE33" s="32"/>
      <c r="AF33" s="2"/>
      <c r="AG33" s="2"/>
      <c r="AH33" s="2"/>
      <c r="AI33" s="76"/>
      <c r="AJ33" s="76"/>
      <c r="AK33" s="76"/>
      <c r="AL33" s="76"/>
      <c r="AM33" s="76"/>
      <c r="AN33" s="76"/>
      <c r="AO33" s="76"/>
      <c r="AP33" s="76"/>
      <c r="AQ33" s="76"/>
      <c r="AR33" s="76"/>
      <c r="AS33" s="76"/>
      <c r="AT33" s="32"/>
      <c r="AU33" s="32"/>
      <c r="AV33" s="32"/>
      <c r="AW33" s="28"/>
      <c r="AX33" s="28"/>
      <c r="AY33" s="28"/>
      <c r="AZ33" s="28"/>
      <c r="BA33" s="28"/>
      <c r="BB33" s="28"/>
      <c r="BC33" s="28"/>
      <c r="BD33" s="48"/>
      <c r="BE33" s="48"/>
      <c r="BF33" s="234"/>
      <c r="BG33" s="48"/>
      <c r="BH33" s="48"/>
      <c r="BI33" s="28"/>
      <c r="BJ33" s="28"/>
      <c r="BK33" s="28"/>
      <c r="BL33" s="28"/>
      <c r="BM33" s="28"/>
      <c r="BN33" s="28"/>
      <c r="BO33" s="28"/>
      <c r="BP33" s="28"/>
      <c r="BQ33" s="28"/>
      <c r="BR33" s="49"/>
      <c r="BS33" s="28"/>
      <c r="BT33" s="49"/>
      <c r="BU33" s="49"/>
      <c r="BV33" s="49"/>
      <c r="BW33" s="49"/>
      <c r="BX33" s="49"/>
      <c r="BY33" s="49"/>
      <c r="BZ33" s="49"/>
      <c r="CA33" s="49"/>
      <c r="CB33" s="49"/>
      <c r="CC33" s="49"/>
      <c r="CD33" s="49"/>
      <c r="CE33" s="49"/>
      <c r="CF33" s="49"/>
      <c r="CG33" s="49"/>
      <c r="CH33" s="49"/>
      <c r="CI33" s="49"/>
      <c r="CJ33" s="48"/>
      <c r="CK33" s="48"/>
      <c r="CL33" s="48"/>
      <c r="CM33" s="48"/>
      <c r="CN33" s="48"/>
      <c r="CO33" s="48"/>
    </row>
    <row r="34" spans="1:93" ht="4.5" customHeight="1" x14ac:dyDescent="0.25">
      <c r="A34" s="44"/>
      <c r="B34" s="44"/>
      <c r="C34" s="45"/>
      <c r="D34" s="49"/>
      <c r="E34" s="50"/>
      <c r="F34" s="50"/>
      <c r="G34" s="50"/>
      <c r="H34" s="42"/>
      <c r="I34" s="28"/>
      <c r="J34" s="28"/>
      <c r="K34" s="28"/>
      <c r="L34" s="28"/>
      <c r="M34" s="30"/>
      <c r="N34" s="30"/>
      <c r="O34" s="30"/>
      <c r="P34" s="3"/>
      <c r="Q34" s="3"/>
      <c r="R34" s="3"/>
      <c r="S34" s="3"/>
      <c r="T34" s="3"/>
      <c r="U34" s="75"/>
      <c r="V34" s="75"/>
      <c r="W34" s="75"/>
      <c r="X34" s="2"/>
      <c r="Y34" s="2"/>
      <c r="Z34" s="32"/>
      <c r="AA34" s="28"/>
      <c r="AB34" s="35"/>
      <c r="AC34" s="35"/>
      <c r="AD34" s="35"/>
      <c r="AE34" s="35"/>
      <c r="AF34" s="35"/>
      <c r="AG34" s="35"/>
      <c r="AH34" s="35"/>
      <c r="AI34" s="87"/>
      <c r="AJ34" s="87"/>
      <c r="AK34" s="87"/>
      <c r="AL34" s="87"/>
      <c r="AM34" s="87"/>
      <c r="AN34" s="87"/>
      <c r="AO34" s="87"/>
      <c r="AP34" s="87"/>
      <c r="AQ34" s="87"/>
      <c r="AR34" s="87"/>
      <c r="AS34" s="87"/>
      <c r="AT34" s="35"/>
      <c r="AU34" s="35"/>
      <c r="AV34" s="35"/>
      <c r="AW34" s="35"/>
      <c r="AX34" s="35"/>
      <c r="AY34" s="36"/>
      <c r="AZ34" s="36"/>
      <c r="BA34" s="36"/>
      <c r="BB34" s="36"/>
      <c r="BC34" s="36"/>
      <c r="BD34" s="48"/>
      <c r="BE34" s="48"/>
      <c r="BF34" s="48"/>
      <c r="BG34" s="48"/>
      <c r="BH34" s="48"/>
      <c r="BI34" s="28"/>
      <c r="BJ34" s="28"/>
      <c r="BK34" s="28"/>
      <c r="BL34" s="28"/>
      <c r="BM34" s="28"/>
      <c r="BN34" s="28"/>
      <c r="BO34" s="28"/>
      <c r="BP34" s="28"/>
      <c r="BQ34" s="28"/>
      <c r="BR34" s="49"/>
      <c r="BS34" s="28"/>
      <c r="BT34" s="49"/>
      <c r="BU34" s="49"/>
      <c r="BV34" s="49"/>
      <c r="BW34" s="49"/>
      <c r="BX34" s="49"/>
      <c r="BY34" s="49"/>
      <c r="BZ34" s="49"/>
      <c r="CA34" s="49"/>
      <c r="CB34" s="49"/>
      <c r="CC34" s="49"/>
      <c r="CD34" s="49"/>
      <c r="CE34" s="49"/>
      <c r="CF34" s="49"/>
      <c r="CG34" s="49"/>
      <c r="CH34" s="49"/>
      <c r="CI34" s="49"/>
      <c r="CJ34" s="48"/>
      <c r="CK34" s="48"/>
      <c r="CL34" s="48"/>
      <c r="CM34" s="48"/>
      <c r="CN34" s="48"/>
      <c r="CO34" s="48"/>
    </row>
    <row r="35" spans="1:93" ht="12.75" customHeight="1" x14ac:dyDescent="0.25">
      <c r="A35" s="44"/>
      <c r="B35" s="44"/>
      <c r="C35" s="45"/>
      <c r="D35" s="49"/>
      <c r="E35" s="299" t="str">
        <f>IFERROR(F32*1.03,"")</f>
        <v/>
      </c>
      <c r="F35" s="299"/>
      <c r="G35" s="51"/>
      <c r="H35" s="51"/>
      <c r="I35" s="28"/>
      <c r="J35" s="28"/>
      <c r="K35" s="28"/>
      <c r="L35" s="28"/>
      <c r="M35" s="30"/>
      <c r="N35" s="31" t="s">
        <v>19</v>
      </c>
      <c r="O35" s="30"/>
      <c r="P35" s="300"/>
      <c r="Q35" s="301"/>
      <c r="R35" s="301"/>
      <c r="S35" s="301"/>
      <c r="T35" s="302"/>
      <c r="U35" s="75"/>
      <c r="V35" s="75"/>
      <c r="W35" s="75"/>
      <c r="X35" s="2"/>
      <c r="Y35" s="2"/>
      <c r="Z35" s="28"/>
      <c r="AA35" s="28"/>
      <c r="AB35" s="37"/>
      <c r="AC35" s="37"/>
      <c r="AD35" s="32"/>
      <c r="AE35" s="32"/>
      <c r="AF35" s="28"/>
      <c r="AG35" s="28"/>
      <c r="AH35" s="28"/>
      <c r="AI35" s="42"/>
      <c r="AJ35" s="42"/>
      <c r="AK35" s="42"/>
      <c r="AL35" s="42"/>
      <c r="AM35" s="42"/>
      <c r="AN35" s="42"/>
      <c r="AO35" s="42"/>
      <c r="AP35" s="42"/>
      <c r="AQ35" s="42"/>
      <c r="AR35" s="42"/>
      <c r="AS35" s="42"/>
      <c r="AT35" s="28"/>
      <c r="AU35" s="30"/>
      <c r="AV35" s="32" t="s">
        <v>28</v>
      </c>
      <c r="AW35" s="28"/>
      <c r="AX35" s="28"/>
      <c r="AY35" s="300"/>
      <c r="AZ35" s="301"/>
      <c r="BA35" s="301"/>
      <c r="BB35" s="301"/>
      <c r="BC35" s="302"/>
      <c r="BD35" s="48"/>
      <c r="BE35" s="48"/>
      <c r="BF35" s="48"/>
      <c r="BG35" s="48"/>
      <c r="BH35" s="48"/>
      <c r="BI35" s="28"/>
      <c r="BJ35" s="28"/>
      <c r="BK35" s="28"/>
      <c r="BL35" s="28"/>
      <c r="BM35" s="28"/>
      <c r="BN35" s="28"/>
      <c r="BO35" s="28"/>
      <c r="BP35" s="28"/>
      <c r="BQ35" s="28"/>
      <c r="BR35" s="49"/>
      <c r="BS35" s="28"/>
      <c r="BT35" s="49"/>
      <c r="BU35" s="49"/>
      <c r="BV35" s="49"/>
      <c r="BW35" s="49"/>
      <c r="BX35" s="49"/>
      <c r="BY35" s="49"/>
      <c r="BZ35" s="49"/>
      <c r="CA35" s="49"/>
      <c r="CB35" s="49"/>
      <c r="CC35" s="49"/>
      <c r="CD35" s="49"/>
      <c r="CE35" s="49"/>
      <c r="CF35" s="49"/>
      <c r="CG35" s="49"/>
      <c r="CH35" s="49"/>
      <c r="CI35" s="49"/>
      <c r="CJ35" s="48"/>
      <c r="CK35" s="48"/>
      <c r="CL35" s="48"/>
      <c r="CM35" s="48"/>
      <c r="CN35" s="48"/>
      <c r="CO35" s="48"/>
    </row>
    <row r="36" spans="1:93" ht="4.5" customHeight="1" x14ac:dyDescent="0.25">
      <c r="A36" s="44"/>
      <c r="B36" s="44"/>
      <c r="C36" s="45"/>
      <c r="D36" s="49"/>
      <c r="E36" s="50"/>
      <c r="F36" s="43"/>
      <c r="G36" s="43"/>
      <c r="H36" s="43"/>
      <c r="I36" s="28"/>
      <c r="J36" s="28"/>
      <c r="K36" s="28"/>
      <c r="L36" s="28"/>
      <c r="M36" s="30"/>
      <c r="N36" s="30"/>
      <c r="O36" s="30"/>
      <c r="P36" s="303" t="str">
        <f>IFERROR((1-AY35/P30)*P35,"")</f>
        <v/>
      </c>
      <c r="Q36" s="303"/>
      <c r="R36" s="303"/>
      <c r="S36" s="303"/>
      <c r="T36" s="303"/>
      <c r="U36" s="76"/>
      <c r="V36" s="76"/>
      <c r="W36" s="76"/>
      <c r="X36" s="32"/>
      <c r="Y36" s="32"/>
      <c r="Z36" s="35"/>
      <c r="AA36" s="35"/>
      <c r="AB36" s="37"/>
      <c r="AC36" s="37"/>
      <c r="AD36" s="37"/>
      <c r="AE36" s="37"/>
      <c r="AF36" s="37"/>
      <c r="AG36" s="37"/>
      <c r="AH36" s="37"/>
      <c r="AI36" s="88"/>
      <c r="AJ36" s="88"/>
      <c r="AK36" s="88"/>
      <c r="AL36" s="88"/>
      <c r="AM36" s="88"/>
      <c r="AN36" s="88"/>
      <c r="AO36" s="88"/>
      <c r="AP36" s="42"/>
      <c r="AQ36" s="42"/>
      <c r="AR36" s="42"/>
      <c r="AS36" s="42"/>
      <c r="AT36" s="42"/>
      <c r="AU36" s="42"/>
      <c r="AV36" s="42"/>
      <c r="AW36" s="42"/>
      <c r="AX36" s="42"/>
      <c r="AY36" s="42"/>
      <c r="AZ36" s="42"/>
      <c r="BA36" s="42"/>
      <c r="BB36" s="42"/>
      <c r="BC36" s="42"/>
      <c r="BD36" s="48"/>
      <c r="BE36" s="48"/>
      <c r="BF36" s="48"/>
      <c r="BG36" s="48"/>
      <c r="BH36" s="48"/>
      <c r="BI36" s="28"/>
      <c r="BJ36" s="28"/>
      <c r="BK36" s="28"/>
      <c r="BL36" s="28"/>
      <c r="BM36" s="28"/>
      <c r="BN36" s="28"/>
      <c r="BO36" s="28"/>
      <c r="BP36" s="28"/>
      <c r="BQ36" s="28"/>
      <c r="BR36" s="49"/>
      <c r="BS36" s="28"/>
      <c r="BT36" s="49"/>
      <c r="BU36" s="49"/>
      <c r="BV36" s="49"/>
      <c r="BW36" s="49"/>
      <c r="BX36" s="49"/>
      <c r="BY36" s="49"/>
      <c r="BZ36" s="49"/>
      <c r="CA36" s="49"/>
      <c r="CB36" s="49"/>
      <c r="CC36" s="49"/>
      <c r="CD36" s="49"/>
      <c r="CE36" s="49"/>
      <c r="CF36" s="49"/>
      <c r="CG36" s="49"/>
      <c r="CH36" s="49"/>
      <c r="CI36" s="49"/>
      <c r="CJ36" s="48"/>
      <c r="CK36" s="48"/>
      <c r="CL36" s="48"/>
      <c r="CM36" s="48"/>
      <c r="CN36" s="48"/>
      <c r="CO36" s="48"/>
    </row>
    <row r="37" spans="1:93" ht="12" customHeight="1" x14ac:dyDescent="0.25">
      <c r="A37" s="44"/>
      <c r="B37" s="44"/>
      <c r="C37" s="45"/>
      <c r="D37" s="49"/>
      <c r="E37" s="50"/>
      <c r="F37" s="299" t="str">
        <f>IFERROR(F32*0.97,"")</f>
        <v/>
      </c>
      <c r="G37" s="304"/>
      <c r="H37" s="304"/>
      <c r="I37" s="28"/>
      <c r="J37" s="28"/>
      <c r="K37" s="28"/>
      <c r="L37" s="28"/>
      <c r="M37" s="28"/>
      <c r="N37" s="31" t="s">
        <v>20</v>
      </c>
      <c r="O37" s="28"/>
      <c r="P37" s="308" t="str">
        <f>IFERROR(ROUND(IF($P$36&gt;=$AY$38-$BL$45-BQ45-$BE$45-$BV$45,($AY$38-$BL$45-$BE$45-$BQ$45-$BV$45)*$P$35/$P$30,$P$36),0),"")</f>
        <v/>
      </c>
      <c r="Q37" s="309"/>
      <c r="R37" s="309"/>
      <c r="S37" s="309"/>
      <c r="T37" s="310"/>
      <c r="U37" s="42"/>
      <c r="V37" s="42"/>
      <c r="W37" s="42"/>
      <c r="X37" s="28"/>
      <c r="Y37" s="37"/>
      <c r="Z37" s="37"/>
      <c r="AA37" s="37"/>
      <c r="AB37" s="37"/>
      <c r="AC37" s="37"/>
      <c r="AD37" s="37"/>
      <c r="AE37" s="37"/>
      <c r="AF37" s="37"/>
      <c r="AG37" s="37"/>
      <c r="AH37" s="37"/>
      <c r="AI37" s="88"/>
      <c r="AJ37" s="88"/>
      <c r="AK37" s="88"/>
      <c r="AL37" s="88"/>
      <c r="AM37" s="88"/>
      <c r="AN37" s="88"/>
      <c r="AO37" s="88"/>
      <c r="AP37" s="88"/>
      <c r="AQ37" s="88"/>
      <c r="AR37" s="88"/>
      <c r="AS37" s="88"/>
      <c r="AT37" s="37"/>
      <c r="AU37" s="37"/>
      <c r="AV37" s="37"/>
      <c r="AW37" s="37"/>
      <c r="AX37" s="37"/>
      <c r="AY37" s="38"/>
      <c r="AZ37" s="38"/>
      <c r="BA37" s="38"/>
      <c r="BB37" s="38"/>
      <c r="BC37" s="38"/>
      <c r="BD37" s="48"/>
      <c r="BE37" s="48"/>
      <c r="BF37" s="48"/>
      <c r="BG37" s="48"/>
      <c r="BH37" s="48"/>
      <c r="BI37" s="28"/>
      <c r="BJ37" s="28"/>
      <c r="BK37" s="28"/>
      <c r="BL37" s="28"/>
      <c r="BM37" s="28"/>
      <c r="BN37" s="28"/>
      <c r="BO37" s="28"/>
      <c r="BP37" s="28"/>
      <c r="BQ37" s="28"/>
      <c r="BR37" s="49"/>
      <c r="BS37" s="28"/>
      <c r="BT37" s="49"/>
      <c r="BU37" s="49"/>
      <c r="BV37" s="49"/>
      <c r="BW37" s="49"/>
      <c r="BX37" s="49"/>
      <c r="BY37" s="232"/>
      <c r="BZ37" s="232"/>
      <c r="CA37" s="232"/>
      <c r="CB37" s="232"/>
      <c r="CC37" s="232"/>
      <c r="CD37" s="232"/>
      <c r="CE37" s="232"/>
      <c r="CF37" s="232"/>
      <c r="CG37" s="232"/>
      <c r="CH37" s="232"/>
      <c r="CI37" s="232"/>
      <c r="CJ37" s="232"/>
      <c r="CK37" s="232"/>
      <c r="CL37" s="48"/>
      <c r="CM37" s="48"/>
      <c r="CN37" s="48"/>
      <c r="CO37" s="48"/>
    </row>
    <row r="38" spans="1:93" ht="13.5" customHeight="1" x14ac:dyDescent="0.25">
      <c r="A38" s="44"/>
      <c r="B38" s="44"/>
      <c r="C38" s="45"/>
      <c r="D38" s="49"/>
      <c r="E38" s="50"/>
      <c r="F38" s="50"/>
      <c r="G38" s="50"/>
      <c r="H38" s="42"/>
      <c r="I38" s="89"/>
      <c r="J38" s="89"/>
      <c r="K38" s="89"/>
      <c r="L38" s="89"/>
      <c r="M38" s="89"/>
      <c r="N38" s="180"/>
      <c r="O38" s="89"/>
      <c r="P38" s="181"/>
      <c r="Q38" s="181"/>
      <c r="R38" s="181"/>
      <c r="S38" s="181"/>
      <c r="T38" s="181"/>
      <c r="U38" s="182"/>
      <c r="V38" s="182"/>
      <c r="W38" s="182"/>
      <c r="X38" s="89"/>
      <c r="Y38" s="183"/>
      <c r="Z38" s="183"/>
      <c r="AA38" s="183"/>
      <c r="AB38" s="104"/>
      <c r="AC38" s="104"/>
      <c r="AD38" s="184"/>
      <c r="AE38" s="184"/>
      <c r="AF38" s="104"/>
      <c r="AG38" s="104"/>
      <c r="AH38" s="104"/>
      <c r="AI38" s="104"/>
      <c r="AJ38" s="104"/>
      <c r="AK38" s="104"/>
      <c r="AL38" s="104"/>
      <c r="AM38" s="104"/>
      <c r="AN38" s="104"/>
      <c r="AO38" s="104"/>
      <c r="AP38" s="104"/>
      <c r="AQ38" s="104"/>
      <c r="AR38" s="104"/>
      <c r="AS38" s="104"/>
      <c r="AT38" s="104"/>
      <c r="AU38" s="104"/>
      <c r="AV38" s="184" t="s">
        <v>23</v>
      </c>
      <c r="AW38" s="104"/>
      <c r="AX38" s="104"/>
      <c r="AY38" s="311">
        <f>P30-AY30-AY32-AY35</f>
        <v>0</v>
      </c>
      <c r="AZ38" s="312"/>
      <c r="BA38" s="312"/>
      <c r="BB38" s="312"/>
      <c r="BC38" s="313"/>
      <c r="BD38" s="182"/>
      <c r="BE38" s="182"/>
      <c r="BF38" s="182"/>
      <c r="BG38" s="182"/>
      <c r="BH38" s="182"/>
      <c r="BI38" s="89"/>
      <c r="BJ38" s="89"/>
      <c r="BK38" s="89"/>
      <c r="BL38" s="89"/>
      <c r="BM38" s="89"/>
      <c r="BN38" s="89"/>
      <c r="BO38" s="89"/>
      <c r="BP38" s="89"/>
      <c r="BQ38" s="89"/>
      <c r="BR38" s="105"/>
      <c r="BS38" s="89"/>
      <c r="BT38" s="105"/>
      <c r="BU38" s="105"/>
      <c r="BV38" s="105"/>
      <c r="BW38" s="105"/>
      <c r="BX38" s="105"/>
      <c r="BY38" s="185"/>
      <c r="BZ38" s="185"/>
      <c r="CA38" s="185"/>
      <c r="CB38" s="105"/>
      <c r="CC38" s="105"/>
      <c r="CD38" s="185"/>
      <c r="CE38" s="105"/>
      <c r="CF38" s="105"/>
      <c r="CG38" s="105"/>
      <c r="CH38" s="105"/>
      <c r="CI38" s="105"/>
      <c r="CJ38" s="182"/>
      <c r="CK38" s="48"/>
      <c r="CL38" s="48"/>
      <c r="CM38" s="48"/>
      <c r="CN38" s="48"/>
      <c r="CO38" s="48"/>
    </row>
    <row r="39" spans="1:93" ht="12.6" customHeight="1" x14ac:dyDescent="0.25">
      <c r="A39" s="44"/>
      <c r="B39" s="44"/>
      <c r="C39" s="45"/>
      <c r="D39" s="49"/>
      <c r="E39" s="52"/>
      <c r="F39" s="52"/>
      <c r="G39" s="52"/>
      <c r="H39" s="39"/>
      <c r="I39" s="89"/>
      <c r="J39" s="89"/>
      <c r="K39" s="89"/>
      <c r="L39" s="89"/>
      <c r="M39" s="104"/>
      <c r="N39" s="89"/>
      <c r="O39" s="89"/>
      <c r="P39" s="89"/>
      <c r="Q39" s="89"/>
      <c r="R39" s="89"/>
      <c r="S39" s="89"/>
      <c r="T39" s="89"/>
      <c r="U39" s="89"/>
      <c r="V39" s="89"/>
      <c r="W39" s="89"/>
      <c r="X39" s="182"/>
      <c r="Y39" s="182"/>
      <c r="Z39" s="182"/>
      <c r="AA39" s="182"/>
      <c r="AB39" s="182"/>
      <c r="AC39" s="182"/>
      <c r="AD39" s="182"/>
      <c r="AE39" s="182"/>
      <c r="AF39" s="182"/>
      <c r="AG39" s="182"/>
      <c r="AH39" s="182"/>
      <c r="AI39" s="182"/>
      <c r="AJ39" s="182"/>
      <c r="AK39" s="182"/>
      <c r="AL39" s="182"/>
      <c r="AM39" s="182"/>
      <c r="AN39" s="182"/>
      <c r="AO39" s="182"/>
      <c r="AP39" s="182"/>
      <c r="AQ39" s="182"/>
      <c r="AR39" s="182"/>
      <c r="AS39" s="182"/>
      <c r="AT39" s="182"/>
      <c r="AU39" s="182"/>
      <c r="AV39" s="182"/>
      <c r="AW39" s="182"/>
      <c r="AX39" s="182"/>
      <c r="AY39" s="182"/>
      <c r="AZ39" s="182"/>
      <c r="BA39" s="182"/>
      <c r="BB39" s="182"/>
      <c r="BC39" s="182"/>
      <c r="BD39" s="182"/>
      <c r="BE39" s="182"/>
      <c r="BF39" s="182"/>
      <c r="BG39" s="182"/>
      <c r="BH39" s="182"/>
      <c r="BI39" s="89"/>
      <c r="BJ39" s="89"/>
      <c r="BK39" s="89"/>
      <c r="BL39" s="89"/>
      <c r="BM39" s="89"/>
      <c r="BN39" s="89"/>
      <c r="BO39" s="89"/>
      <c r="BP39" s="89"/>
      <c r="BQ39" s="89"/>
      <c r="BR39" s="105"/>
      <c r="BS39" s="89"/>
      <c r="BT39" s="105"/>
      <c r="BU39" s="105"/>
      <c r="BV39" s="105"/>
      <c r="BW39" s="105"/>
      <c r="BX39" s="105"/>
      <c r="BY39" s="105"/>
      <c r="BZ39" s="105"/>
      <c r="CA39" s="105"/>
      <c r="CB39" s="105"/>
      <c r="CC39" s="105"/>
      <c r="CD39" s="105"/>
      <c r="CE39" s="105"/>
      <c r="CF39" s="105"/>
      <c r="CG39" s="105"/>
      <c r="CH39" s="105"/>
      <c r="CI39" s="105"/>
      <c r="CJ39" s="214"/>
      <c r="CK39" s="48"/>
      <c r="CL39" s="48"/>
      <c r="CM39" s="48"/>
      <c r="CN39" s="48"/>
      <c r="CO39" s="48"/>
    </row>
    <row r="40" spans="1:93" ht="10.5" customHeight="1" x14ac:dyDescent="0.25">
      <c r="A40" s="44"/>
      <c r="B40" s="44"/>
      <c r="C40" s="45"/>
      <c r="D40" s="49"/>
      <c r="E40" s="52"/>
      <c r="F40" s="52"/>
      <c r="G40" s="52"/>
      <c r="H40" s="39"/>
      <c r="I40" s="89"/>
      <c r="J40" s="89"/>
      <c r="K40" s="89"/>
      <c r="L40" s="89"/>
      <c r="M40" s="104"/>
      <c r="N40" s="89"/>
      <c r="O40" s="89"/>
      <c r="P40" s="89"/>
      <c r="Q40" s="89"/>
      <c r="R40" s="89"/>
      <c r="S40" s="89"/>
      <c r="T40" s="89"/>
      <c r="U40" s="89"/>
      <c r="V40" s="89"/>
      <c r="W40" s="89"/>
      <c r="X40" s="182"/>
      <c r="Y40" s="182"/>
      <c r="Z40" s="182"/>
      <c r="AA40" s="182"/>
      <c r="AB40" s="182"/>
      <c r="AC40" s="182"/>
      <c r="AD40" s="182"/>
      <c r="AE40" s="182"/>
      <c r="AF40" s="182"/>
      <c r="AG40" s="182"/>
      <c r="AH40" s="182"/>
      <c r="AI40" s="182"/>
      <c r="AJ40" s="182"/>
      <c r="AK40" s="182"/>
      <c r="AL40" s="182"/>
      <c r="AM40" s="182"/>
      <c r="AN40" s="182"/>
      <c r="AO40" s="182"/>
      <c r="AP40" s="182"/>
      <c r="AQ40" s="182"/>
      <c r="AR40" s="182"/>
      <c r="AS40" s="182"/>
      <c r="AT40" s="182"/>
      <c r="AU40" s="182"/>
      <c r="AV40" s="182"/>
      <c r="AW40" s="182"/>
      <c r="AX40" s="182"/>
      <c r="AY40" s="182"/>
      <c r="AZ40" s="182"/>
      <c r="BA40" s="182"/>
      <c r="BB40" s="182"/>
      <c r="BC40" s="182"/>
      <c r="BD40" s="182"/>
      <c r="BE40" s="182"/>
      <c r="BF40" s="182"/>
      <c r="BG40" s="182"/>
      <c r="BH40" s="182"/>
      <c r="BI40" s="89"/>
      <c r="BJ40" s="89"/>
      <c r="BK40" s="89"/>
      <c r="BL40" s="89"/>
      <c r="BM40" s="89"/>
      <c r="BN40" s="89"/>
      <c r="BO40" s="89"/>
      <c r="BP40" s="89"/>
      <c r="BQ40" s="89"/>
      <c r="BR40" s="105"/>
      <c r="BS40" s="89"/>
      <c r="BT40" s="105"/>
      <c r="BU40" s="105"/>
      <c r="BV40" s="105"/>
      <c r="BW40" s="105"/>
      <c r="BX40" s="105"/>
      <c r="BY40" s="105"/>
      <c r="BZ40" s="105"/>
      <c r="CA40" s="105"/>
      <c r="CB40" s="105"/>
      <c r="CC40" s="105"/>
      <c r="CD40" s="105"/>
      <c r="CE40" s="105"/>
      <c r="CF40" s="105"/>
      <c r="CG40" s="105"/>
      <c r="CH40" s="105"/>
      <c r="CI40" s="105"/>
      <c r="CJ40" s="182"/>
      <c r="CK40" s="48"/>
      <c r="CL40" s="48"/>
      <c r="CM40" s="48"/>
      <c r="CN40" s="48"/>
      <c r="CO40" s="48"/>
    </row>
    <row r="41" spans="1:93" ht="18.75" customHeight="1" x14ac:dyDescent="0.25">
      <c r="A41" s="44"/>
      <c r="B41" s="44"/>
      <c r="C41" s="45"/>
      <c r="D41" s="49"/>
      <c r="E41" s="52"/>
      <c r="F41" s="52"/>
      <c r="G41" s="52"/>
      <c r="H41" s="39"/>
      <c r="I41" s="89"/>
      <c r="J41" s="89"/>
      <c r="K41" s="89"/>
      <c r="L41" s="89"/>
      <c r="M41" s="104"/>
      <c r="N41" s="89"/>
      <c r="O41" s="89"/>
      <c r="P41" s="89"/>
      <c r="Q41" s="89"/>
      <c r="R41" s="89"/>
      <c r="S41" s="89"/>
      <c r="T41" s="89"/>
      <c r="U41" s="89"/>
      <c r="V41" s="89"/>
      <c r="W41" s="89"/>
      <c r="X41" s="182"/>
      <c r="Y41" s="182"/>
      <c r="Z41" s="182"/>
      <c r="AA41" s="182"/>
      <c r="AB41" s="182"/>
      <c r="AC41" s="182"/>
      <c r="AD41" s="182"/>
      <c r="AE41" s="182"/>
      <c r="AF41" s="182"/>
      <c r="AG41" s="182"/>
      <c r="AH41" s="182"/>
      <c r="AI41" s="182"/>
      <c r="AJ41" s="182"/>
      <c r="AK41" s="182"/>
      <c r="AL41" s="182"/>
      <c r="AM41" s="182"/>
      <c r="AN41" s="182"/>
      <c r="AO41" s="182"/>
      <c r="AP41" s="182"/>
      <c r="AQ41" s="182"/>
      <c r="AR41" s="182"/>
      <c r="AS41" s="182"/>
      <c r="AT41" s="182"/>
      <c r="AU41" s="182"/>
      <c r="AV41" s="182"/>
      <c r="AW41" s="182"/>
      <c r="AX41" s="182"/>
      <c r="AY41" s="182"/>
      <c r="AZ41" s="182"/>
      <c r="BA41" s="182"/>
      <c r="BB41" s="182"/>
      <c r="BC41" s="182"/>
      <c r="BD41" s="182"/>
      <c r="BE41" s="92"/>
      <c r="BF41" s="92"/>
      <c r="BG41" s="92"/>
      <c r="BH41" s="92"/>
      <c r="BI41" s="89"/>
      <c r="BJ41" s="89"/>
      <c r="BK41" s="89"/>
      <c r="BL41" s="92"/>
      <c r="BM41" s="92"/>
      <c r="BN41" s="92"/>
      <c r="BO41" s="92"/>
      <c r="BP41" s="89"/>
      <c r="BQ41" s="276" t="s">
        <v>96</v>
      </c>
      <c r="BR41" s="276"/>
      <c r="BS41" s="276"/>
      <c r="BT41" s="276"/>
      <c r="BU41" s="105"/>
      <c r="BV41" s="275" t="s">
        <v>93</v>
      </c>
      <c r="BW41" s="275"/>
      <c r="BX41" s="105"/>
      <c r="BY41" s="264" t="s">
        <v>51</v>
      </c>
      <c r="BZ41" s="176"/>
      <c r="CA41" s="263" t="s">
        <v>50</v>
      </c>
      <c r="CB41" s="263"/>
      <c r="CC41" s="263"/>
      <c r="CD41" s="263"/>
      <c r="CE41" s="263"/>
      <c r="CF41" s="263"/>
      <c r="CG41" s="263"/>
      <c r="CH41" s="186"/>
      <c r="CI41" s="178"/>
      <c r="CJ41" s="264" t="s">
        <v>57</v>
      </c>
      <c r="CK41" s="48"/>
      <c r="CL41" s="320" t="s">
        <v>55</v>
      </c>
      <c r="CM41" s="320"/>
      <c r="CN41" s="320"/>
      <c r="CO41" s="320"/>
    </row>
    <row r="42" spans="1:93" ht="31.5" customHeight="1" x14ac:dyDescent="0.25">
      <c r="A42" s="44"/>
      <c r="B42" s="44"/>
      <c r="C42" s="45"/>
      <c r="D42" s="48"/>
      <c r="E42" s="48"/>
      <c r="F42" s="48"/>
      <c r="G42" s="48"/>
      <c r="H42" s="49"/>
      <c r="I42" s="105"/>
      <c r="J42" s="89"/>
      <c r="K42" s="89"/>
      <c r="L42" s="348" t="s">
        <v>30</v>
      </c>
      <c r="M42" s="348"/>
      <c r="N42" s="348"/>
      <c r="O42" s="348"/>
      <c r="P42" s="89"/>
      <c r="Q42" s="348" t="s">
        <v>31</v>
      </c>
      <c r="R42" s="348"/>
      <c r="S42" s="348"/>
      <c r="T42" s="348"/>
      <c r="U42" s="89"/>
      <c r="V42" s="89"/>
      <c r="W42" s="89"/>
      <c r="X42" s="349" t="s">
        <v>33</v>
      </c>
      <c r="Y42" s="349"/>
      <c r="Z42" s="349"/>
      <c r="AA42" s="349"/>
      <c r="AB42" s="104"/>
      <c r="AC42" s="349" t="s">
        <v>21</v>
      </c>
      <c r="AD42" s="349"/>
      <c r="AE42" s="349"/>
      <c r="AF42" s="349"/>
      <c r="AG42" s="89"/>
      <c r="AH42" s="89"/>
      <c r="AI42" s="89"/>
      <c r="AJ42" s="89"/>
      <c r="AK42" s="89"/>
      <c r="AL42" s="89"/>
      <c r="AM42" s="89"/>
      <c r="AN42" s="89"/>
      <c r="AO42" s="89"/>
      <c r="AP42" s="89"/>
      <c r="AQ42" s="361" t="s">
        <v>97</v>
      </c>
      <c r="AR42" s="361"/>
      <c r="AS42" s="89"/>
      <c r="AT42" s="362" t="s">
        <v>22</v>
      </c>
      <c r="AU42" s="362"/>
      <c r="AV42" s="362"/>
      <c r="AW42" s="362"/>
      <c r="AX42" s="174"/>
      <c r="AY42" s="317" t="s">
        <v>98</v>
      </c>
      <c r="AZ42" s="317"/>
      <c r="BA42" s="317"/>
      <c r="BB42" s="90"/>
      <c r="BC42" s="103"/>
      <c r="BD42" s="103"/>
      <c r="BE42" s="307" t="s">
        <v>25</v>
      </c>
      <c r="BF42" s="307"/>
      <c r="BG42" s="307"/>
      <c r="BH42" s="307"/>
      <c r="BI42" s="105"/>
      <c r="BJ42" s="90"/>
      <c r="BK42" s="89"/>
      <c r="BL42" s="307" t="s">
        <v>24</v>
      </c>
      <c r="BM42" s="307"/>
      <c r="BN42" s="307"/>
      <c r="BO42" s="307"/>
      <c r="BP42" s="103"/>
      <c r="BQ42" s="276"/>
      <c r="BR42" s="276"/>
      <c r="BS42" s="276"/>
      <c r="BT42" s="276"/>
      <c r="BU42" s="103"/>
      <c r="BV42" s="275"/>
      <c r="BW42" s="275"/>
      <c r="BX42" s="105"/>
      <c r="BY42" s="265"/>
      <c r="BZ42" s="176"/>
      <c r="CA42" s="305" t="s">
        <v>52</v>
      </c>
      <c r="CB42" s="53"/>
      <c r="CC42" s="322" t="s">
        <v>122</v>
      </c>
      <c r="CD42" s="128"/>
      <c r="CE42" s="322" t="s">
        <v>17</v>
      </c>
      <c r="CF42" s="53"/>
      <c r="CG42" s="322" t="s">
        <v>124</v>
      </c>
      <c r="CH42" s="53"/>
      <c r="CI42" s="54"/>
      <c r="CJ42" s="265"/>
      <c r="CK42" s="48"/>
      <c r="CL42" s="321" t="s">
        <v>37</v>
      </c>
      <c r="CM42" s="321" t="s">
        <v>41</v>
      </c>
      <c r="CN42" s="321" t="s">
        <v>56</v>
      </c>
      <c r="CO42" s="321" t="s">
        <v>58</v>
      </c>
    </row>
    <row r="43" spans="1:93" ht="19.5" customHeight="1" x14ac:dyDescent="0.25">
      <c r="A43" s="44"/>
      <c r="B43" s="44"/>
      <c r="C43" s="45"/>
      <c r="D43" s="48"/>
      <c r="E43" s="48"/>
      <c r="F43" s="48"/>
      <c r="G43" s="48"/>
      <c r="H43" s="28"/>
      <c r="I43" s="89"/>
      <c r="J43" s="89"/>
      <c r="K43" s="89"/>
      <c r="L43" s="348"/>
      <c r="M43" s="348"/>
      <c r="N43" s="348"/>
      <c r="O43" s="348"/>
      <c r="P43" s="89"/>
      <c r="Q43" s="348"/>
      <c r="R43" s="348"/>
      <c r="S43" s="348"/>
      <c r="T43" s="348"/>
      <c r="U43" s="215" t="s">
        <v>125</v>
      </c>
      <c r="V43" s="215" t="s">
        <v>126</v>
      </c>
      <c r="W43" s="171"/>
      <c r="X43" s="349"/>
      <c r="Y43" s="349"/>
      <c r="Z43" s="349"/>
      <c r="AA43" s="349"/>
      <c r="AB43" s="92"/>
      <c r="AC43" s="349"/>
      <c r="AD43" s="349"/>
      <c r="AE43" s="349"/>
      <c r="AF43" s="349"/>
      <c r="AG43" s="89"/>
      <c r="AH43" s="215" t="s">
        <v>127</v>
      </c>
      <c r="AI43" s="215" t="s">
        <v>128</v>
      </c>
      <c r="AJ43" s="215" t="s">
        <v>121</v>
      </c>
      <c r="AK43" s="215" t="s">
        <v>129</v>
      </c>
      <c r="AL43" s="92"/>
      <c r="AM43" s="92"/>
      <c r="AN43" s="186"/>
      <c r="AO43" s="215"/>
      <c r="AP43" s="92"/>
      <c r="AQ43" s="361"/>
      <c r="AR43" s="361"/>
      <c r="AS43" s="92"/>
      <c r="AT43" s="362"/>
      <c r="AU43" s="362"/>
      <c r="AV43" s="362"/>
      <c r="AW43" s="362"/>
      <c r="AX43" s="174"/>
      <c r="AY43" s="317"/>
      <c r="AZ43" s="317"/>
      <c r="BA43" s="317"/>
      <c r="BB43" s="90"/>
      <c r="BC43" s="128"/>
      <c r="BD43" s="128"/>
      <c r="BE43" s="254">
        <f>IF(BC51="X",15000*($AT$11-$AP$11),15000*($AT$11-$AP$11-$AD$11))</f>
        <v>0</v>
      </c>
      <c r="BF43" s="254"/>
      <c r="BG43" s="254"/>
      <c r="BH43" s="254"/>
      <c r="BI43" s="105"/>
      <c r="BJ43" s="90"/>
      <c r="BK43" s="92"/>
      <c r="BL43" s="254">
        <f>IF($AT$16&gt;0,0,IF(BJ51="X",IF(OR($P$7="Zone A",$P$7="Zone Abis"),9000*(SUM($X$11:$AF$11)-SUM($X$16:$AF$16)),IF($P$7="Zone B1",6500*(SUM($X$11:$AF$11)-SUM($X$16:$AF$16)),5000*(SUM($X$11:$AF$11)-SUM($X$16:$AF$16)))),IF(OR($P$7="Zone A",$P$7="Zone Abis"),9000*(SUM($X$11:$AC$11)-SUM($X$16:$AF$16)),IF($P$7="Zone B1",6500*(SUM($X$11:$AC$11)-SUM($X$16:$AF$16)),5000*(SUM($X$11:$AC$11)-SUM($X$16:$AF$16))))))</f>
        <v>0</v>
      </c>
      <c r="BM43" s="254"/>
      <c r="BN43" s="254"/>
      <c r="BO43" s="254"/>
      <c r="BP43" s="154"/>
      <c r="BQ43" s="254">
        <f>IF($AT$16&gt;0,0,IF($BJ$51="X",$AT$13*5000,($AT$13-$AD$13)*5000))</f>
        <v>0</v>
      </c>
      <c r="BR43" s="254"/>
      <c r="BS43" s="254"/>
      <c r="BT43" s="254"/>
      <c r="BU43" s="154"/>
      <c r="BV43" s="254">
        <f>IF($BJ$51="X",IF($X$19="Oui",$AT$16*(12000+4000),$AT$16*12000),IF($X$19="Oui",($AT$16-$AD$16)*(12000+4000),($AT$16-$AD$16)*12000))</f>
        <v>0</v>
      </c>
      <c r="BW43" s="254"/>
      <c r="BX43" s="105"/>
      <c r="BY43" s="266"/>
      <c r="BZ43" s="176"/>
      <c r="CA43" s="306"/>
      <c r="CB43" s="53"/>
      <c r="CC43" s="323"/>
      <c r="CD43" s="128"/>
      <c r="CE43" s="323"/>
      <c r="CF43" s="53"/>
      <c r="CG43" s="323"/>
      <c r="CH43" s="53"/>
      <c r="CI43" s="54"/>
      <c r="CJ43" s="266"/>
      <c r="CK43" s="66"/>
      <c r="CL43" s="321"/>
      <c r="CM43" s="321"/>
      <c r="CN43" s="321"/>
      <c r="CO43" s="321"/>
    </row>
    <row r="44" spans="1:93" ht="5.25" customHeight="1" x14ac:dyDescent="0.25">
      <c r="A44" s="44"/>
      <c r="B44" s="44"/>
      <c r="C44" s="45"/>
      <c r="D44" s="48"/>
      <c r="E44" s="48"/>
      <c r="F44" s="48"/>
      <c r="G44" s="48"/>
      <c r="H44" s="28"/>
      <c r="I44" s="89"/>
      <c r="J44" s="89"/>
      <c r="K44" s="89"/>
      <c r="L44" s="89"/>
      <c r="M44" s="89"/>
      <c r="N44" s="89"/>
      <c r="O44" s="89"/>
      <c r="P44" s="89"/>
      <c r="Q44" s="89"/>
      <c r="R44" s="89"/>
      <c r="S44" s="89"/>
      <c r="T44" s="89"/>
      <c r="U44" s="89"/>
      <c r="V44" s="89"/>
      <c r="W44" s="89"/>
      <c r="X44" s="89"/>
      <c r="Y44" s="89"/>
      <c r="Z44" s="184"/>
      <c r="AA44" s="89"/>
      <c r="AB44" s="89"/>
      <c r="AC44" s="89"/>
      <c r="AD44" s="89"/>
      <c r="AE44" s="89"/>
      <c r="AF44" s="89"/>
      <c r="AG44" s="89"/>
      <c r="AH44" s="89"/>
      <c r="AI44" s="89"/>
      <c r="AJ44" s="89"/>
      <c r="AK44" s="89"/>
      <c r="AL44" s="89"/>
      <c r="AM44" s="89"/>
      <c r="AN44" s="89"/>
      <c r="AO44" s="89"/>
      <c r="AP44" s="89"/>
      <c r="AQ44" s="89"/>
      <c r="AR44" s="89"/>
      <c r="AS44" s="89"/>
      <c r="AT44" s="89"/>
      <c r="AU44" s="89"/>
      <c r="AV44" s="89"/>
      <c r="AW44" s="89"/>
      <c r="AX44" s="89"/>
      <c r="AY44" s="89"/>
      <c r="AZ44" s="89"/>
      <c r="BA44" s="89"/>
      <c r="BB44" s="90"/>
      <c r="BC44" s="89"/>
      <c r="BD44" s="89"/>
      <c r="BE44" s="89"/>
      <c r="BF44" s="89"/>
      <c r="BG44" s="89"/>
      <c r="BH44" s="105"/>
      <c r="BI44" s="105"/>
      <c r="BJ44" s="90"/>
      <c r="BK44" s="89"/>
      <c r="BL44" s="104"/>
      <c r="BM44" s="104"/>
      <c r="BN44" s="104"/>
      <c r="BO44" s="104"/>
      <c r="BP44" s="104"/>
      <c r="BQ44" s="104"/>
      <c r="BR44" s="104"/>
      <c r="BS44" s="104"/>
      <c r="BT44" s="104"/>
      <c r="BU44" s="104"/>
      <c r="BV44" s="104"/>
      <c r="BW44" s="104"/>
      <c r="BX44" s="105"/>
      <c r="BY44" s="187"/>
      <c r="BZ44" s="177"/>
      <c r="CA44" s="177"/>
      <c r="CB44" s="128"/>
      <c r="CC44" s="128"/>
      <c r="CD44" s="177"/>
      <c r="CE44" s="128"/>
      <c r="CF44" s="128"/>
      <c r="CG44" s="128"/>
      <c r="CH44" s="128"/>
      <c r="CI44" s="54"/>
      <c r="CJ44" s="182"/>
      <c r="CK44" s="55"/>
      <c r="CL44" s="55"/>
      <c r="CM44" s="55"/>
      <c r="CN44" s="55"/>
      <c r="CO44" s="55"/>
    </row>
    <row r="45" spans="1:93" ht="14.25" customHeight="1" x14ac:dyDescent="0.25">
      <c r="A45" s="44"/>
      <c r="B45" s="44"/>
      <c r="C45" s="45"/>
      <c r="D45" s="48"/>
      <c r="E45" s="48"/>
      <c r="F45" s="48"/>
      <c r="G45" s="48"/>
      <c r="H45" s="28"/>
      <c r="I45" s="104"/>
      <c r="J45" s="188" t="s">
        <v>7</v>
      </c>
      <c r="K45" s="89"/>
      <c r="L45" s="345">
        <f>L47+L49+L51+L55</f>
        <v>0</v>
      </c>
      <c r="M45" s="346"/>
      <c r="N45" s="346"/>
      <c r="O45" s="347"/>
      <c r="P45" s="189"/>
      <c r="Q45" s="345">
        <f>Q47+Q49+Q51+Q55</f>
        <v>0</v>
      </c>
      <c r="R45" s="346"/>
      <c r="S45" s="346"/>
      <c r="T45" s="347"/>
      <c r="U45" s="215"/>
      <c r="V45" s="133"/>
      <c r="W45" s="131"/>
      <c r="X45" s="311" t="str">
        <f>IFERROR(X47+X49+X51+X55,"")</f>
        <v/>
      </c>
      <c r="Y45" s="312"/>
      <c r="Z45" s="312"/>
      <c r="AA45" s="313"/>
      <c r="AB45" s="190"/>
      <c r="AC45" s="311">
        <f>AC47+AC49+AC51+AC55+AQ47</f>
        <v>0</v>
      </c>
      <c r="AD45" s="312"/>
      <c r="AE45" s="312"/>
      <c r="AF45" s="313"/>
      <c r="AG45" s="89"/>
      <c r="AH45" s="89"/>
      <c r="AI45" s="136"/>
      <c r="AJ45" s="136"/>
      <c r="AK45" s="135"/>
      <c r="AL45" s="135"/>
      <c r="AM45" s="136"/>
      <c r="AN45" s="136"/>
      <c r="AO45" s="136"/>
      <c r="AP45" s="136"/>
      <c r="AQ45" s="90"/>
      <c r="AR45" s="90"/>
      <c r="AS45" s="90"/>
      <c r="AT45" s="333">
        <f>AY38-AC45-BL45-BE45-BQ45-BV45</f>
        <v>0</v>
      </c>
      <c r="AU45" s="334"/>
      <c r="AV45" s="334"/>
      <c r="AW45" s="335"/>
      <c r="AX45" s="90"/>
      <c r="AY45" s="90"/>
      <c r="AZ45" s="90"/>
      <c r="BA45" s="90"/>
      <c r="BB45" s="90"/>
      <c r="BC45" s="173"/>
      <c r="BD45" s="173"/>
      <c r="BE45" s="255"/>
      <c r="BF45" s="256"/>
      <c r="BG45" s="256"/>
      <c r="BH45" s="257"/>
      <c r="BI45" s="105"/>
      <c r="BJ45" s="90"/>
      <c r="BK45" s="67"/>
      <c r="BL45" s="255"/>
      <c r="BM45" s="256"/>
      <c r="BN45" s="256"/>
      <c r="BO45" s="257"/>
      <c r="BP45" s="173"/>
      <c r="BQ45" s="255"/>
      <c r="BR45" s="256"/>
      <c r="BS45" s="256"/>
      <c r="BT45" s="257"/>
      <c r="BU45" s="173"/>
      <c r="BV45" s="255">
        <v>0</v>
      </c>
      <c r="BW45" s="257"/>
      <c r="BX45" s="105"/>
      <c r="BY45" s="191">
        <f>L45+Q45</f>
        <v>0</v>
      </c>
      <c r="BZ45" s="192"/>
      <c r="CA45" s="58">
        <f>AY32-Q45</f>
        <v>0</v>
      </c>
      <c r="CB45" s="217"/>
      <c r="CC45" s="56">
        <f>AY35-L45</f>
        <v>0</v>
      </c>
      <c r="CD45" s="57"/>
      <c r="CE45" s="56">
        <f>AY30</f>
        <v>0</v>
      </c>
      <c r="CF45" s="57"/>
      <c r="CG45" s="56">
        <f>AY30</f>
        <v>0</v>
      </c>
      <c r="CH45" s="57"/>
      <c r="CI45" s="59"/>
      <c r="CJ45" s="193">
        <f>P30</f>
        <v>0</v>
      </c>
      <c r="CK45" s="60"/>
      <c r="CL45" s="60" t="e">
        <f>CL47+CL49+CL51+CL53+CL55</f>
        <v>#VALUE!</v>
      </c>
      <c r="CM45" s="60"/>
      <c r="CN45" s="60">
        <f>CN47+CN49+CN51+CN53+CN55</f>
        <v>0</v>
      </c>
      <c r="CO45" s="60" t="e">
        <f>CO47+CO49+CO51+CO55</f>
        <v>#VALUE!</v>
      </c>
    </row>
    <row r="46" spans="1:93" ht="10.5" customHeight="1" x14ac:dyDescent="0.25">
      <c r="A46" s="44"/>
      <c r="B46" s="44"/>
      <c r="C46" s="45"/>
      <c r="D46" s="48"/>
      <c r="E46" s="48"/>
      <c r="F46" s="48"/>
      <c r="G46" s="48"/>
      <c r="H46" s="28"/>
      <c r="I46" s="104"/>
      <c r="J46" s="103"/>
      <c r="K46" s="89"/>
      <c r="L46" s="67"/>
      <c r="M46" s="67"/>
      <c r="N46" s="67"/>
      <c r="O46" s="67"/>
      <c r="P46" s="67"/>
      <c r="Q46" s="67"/>
      <c r="R46" s="67"/>
      <c r="S46" s="67"/>
      <c r="T46" s="67"/>
      <c r="U46" s="132"/>
      <c r="V46" s="132"/>
      <c r="W46" s="132"/>
      <c r="X46" s="67"/>
      <c r="Y46" s="67"/>
      <c r="Z46" s="194"/>
      <c r="AA46" s="67"/>
      <c r="AB46" s="67"/>
      <c r="AC46" s="67"/>
      <c r="AD46" s="67"/>
      <c r="AE46" s="67"/>
      <c r="AF46" s="173"/>
      <c r="AG46" s="89"/>
      <c r="AH46" s="89"/>
      <c r="AI46" s="130"/>
      <c r="AJ46" s="130"/>
      <c r="AK46" s="130"/>
      <c r="AL46" s="130"/>
      <c r="AM46" s="130"/>
      <c r="AN46" s="130"/>
      <c r="AO46" s="130"/>
      <c r="AP46" s="130"/>
      <c r="AQ46" s="130"/>
      <c r="AR46" s="130"/>
      <c r="AS46" s="130"/>
      <c r="AT46" s="67"/>
      <c r="AU46" s="173"/>
      <c r="AV46" s="173"/>
      <c r="AW46" s="173"/>
      <c r="AX46" s="173"/>
      <c r="AY46" s="173"/>
      <c r="AZ46" s="173"/>
      <c r="BA46" s="173"/>
      <c r="BB46" s="173"/>
      <c r="BC46" s="67"/>
      <c r="BD46" s="67"/>
      <c r="BE46" s="67"/>
      <c r="BF46" s="67"/>
      <c r="BG46" s="67"/>
      <c r="BH46" s="67"/>
      <c r="BI46" s="105"/>
      <c r="BJ46" s="173"/>
      <c r="BK46" s="67"/>
      <c r="BL46" s="155"/>
      <c r="BM46" s="155"/>
      <c r="BN46" s="155"/>
      <c r="BO46" s="155"/>
      <c r="BP46" s="155"/>
      <c r="BQ46" s="155"/>
      <c r="BR46" s="155"/>
      <c r="BS46" s="155"/>
      <c r="BT46" s="155"/>
      <c r="BU46" s="155"/>
      <c r="BV46" s="155"/>
      <c r="BW46" s="155"/>
      <c r="BX46" s="105"/>
      <c r="BY46" s="195"/>
      <c r="BZ46" s="178"/>
      <c r="CA46" s="57"/>
      <c r="CB46" s="61"/>
      <c r="CC46" s="61"/>
      <c r="CD46" s="57"/>
      <c r="CE46" s="61"/>
      <c r="CF46" s="57"/>
      <c r="CG46" s="57"/>
      <c r="CH46" s="57"/>
      <c r="CI46" s="62"/>
      <c r="CJ46" s="196"/>
      <c r="CK46" s="60"/>
      <c r="CL46" s="60"/>
      <c r="CM46" s="60"/>
      <c r="CN46" s="60"/>
      <c r="CO46" s="60"/>
    </row>
    <row r="47" spans="1:93" ht="13.5" customHeight="1" x14ac:dyDescent="0.25">
      <c r="A47" s="44"/>
      <c r="B47" s="44"/>
      <c r="C47" s="45"/>
      <c r="D47" s="48"/>
      <c r="E47" s="337" t="s">
        <v>26</v>
      </c>
      <c r="F47" s="337"/>
      <c r="G47" s="48"/>
      <c r="H47" s="28"/>
      <c r="I47" s="104"/>
      <c r="J47" s="197" t="s">
        <v>3</v>
      </c>
      <c r="K47" s="89"/>
      <c r="L47" s="327"/>
      <c r="M47" s="328"/>
      <c r="N47" s="328"/>
      <c r="O47" s="329"/>
      <c r="P47" s="198"/>
      <c r="Q47" s="255"/>
      <c r="R47" s="256"/>
      <c r="S47" s="256"/>
      <c r="T47" s="257"/>
      <c r="U47" s="133" t="str">
        <f>IFERROR(IF($AT$9&gt;0,$P$37*$X$9/$AT$9,$P$37*$X$11/$AT$11),"")</f>
        <v/>
      </c>
      <c r="V47" s="95" t="str">
        <f>IFERROR(IF(BY47+CA47+CC47+CG47+U47+BL47+BQ47+BE47+BV47&gt;=CJ47,ROUND(CJ47-BY47-CA47-CC47-CG47-BL47-BQ47-BE47-BV47,0),ROUND(U47,0)),"")</f>
        <v/>
      </c>
      <c r="W47" s="95"/>
      <c r="X47" s="338" t="str">
        <f>IF(IF(AO47&gt;=0,V47,V47+AO47)&lt;0,"Surfinancement*",IF(AO47&gt;=0,V47,V47+AO47))</f>
        <v/>
      </c>
      <c r="Y47" s="339"/>
      <c r="Z47" s="339"/>
      <c r="AA47" s="340"/>
      <c r="AB47" s="173"/>
      <c r="AC47" s="330"/>
      <c r="AD47" s="331"/>
      <c r="AE47" s="331"/>
      <c r="AF47" s="332"/>
      <c r="AG47" s="89"/>
      <c r="AH47" s="218"/>
      <c r="AI47" s="136" t="str">
        <f>IFERROR($CJ47-$BY47-$BE47-$BL47-$BQ47-$BV47-$AC47-$AQ47-$CA47-$CC47-$CG47,"")</f>
        <v/>
      </c>
      <c r="AJ47" s="137">
        <f>IF(AI47&gt;0,IF($AT$9&gt;0,$X$9,$X$11),0)</f>
        <v>0</v>
      </c>
      <c r="AK47" s="218">
        <f>IF(AJ47=0,0,AI47+AI60*AJ47/(AJ47+AJ49+AJ51+AJ55))</f>
        <v>0</v>
      </c>
      <c r="AL47" s="223">
        <f>IF(AK47&gt;0,IF($AT$9&gt;0,$X$9,$X$11),0)</f>
        <v>0</v>
      </c>
      <c r="AM47" s="218">
        <f>IF(AL47=0,0,AK47+AK60*AL47/(AL47+AL49+AL51+AL55))</f>
        <v>0</v>
      </c>
      <c r="AN47" s="225">
        <f>IF(AM47&gt;0,IF($AT$9&gt;0,$X$9,$X$11),0)</f>
        <v>0</v>
      </c>
      <c r="AO47" s="218">
        <f>IF(AN47=0,0,ROUND(AM47+AM60*AN47/(AN47+AN49+AN51+AN55),0))</f>
        <v>0</v>
      </c>
      <c r="AP47" s="138"/>
      <c r="AQ47" s="341"/>
      <c r="AR47" s="342"/>
      <c r="AS47" s="222"/>
      <c r="AT47" s="333">
        <f>IF(CG47&lt;0,"",IF($AO$47&lt;0,ROUND($X$47-$AC$47-$AQ$47-$AY$47,0),$AO$47-$AY$47))</f>
        <v>0</v>
      </c>
      <c r="AU47" s="334" t="str">
        <f>IFERROR(IF($AT$9&gt;0,$AT$45*$X$9/$AT$9,$AT$45*$X$11/$AT$11),"")</f>
        <v/>
      </c>
      <c r="AV47" s="334" t="str">
        <f>IFERROR(IF($AT$9&gt;0,$AT$45*$X$9/$AT$9,$AT$45*$X$11/$AT$11),"")</f>
        <v/>
      </c>
      <c r="AW47" s="335" t="str">
        <f>IFERROR(IF($AT$9&gt;0,$AT$45*$X$9/$AT$9,$AT$45*$X$11/$AT$11),"")</f>
        <v/>
      </c>
      <c r="AX47" s="90"/>
      <c r="AY47" s="341"/>
      <c r="AZ47" s="343"/>
      <c r="BA47" s="342"/>
      <c r="BB47" s="90"/>
      <c r="BC47" s="173"/>
      <c r="BD47" s="173"/>
      <c r="BE47" s="268" t="str">
        <f>IFERROR(IF(BC51="X",$BE$45*X11/SUM($X$11:$AF$11),$BE$45*X11/SUM($X$11:$AC$11)),"")</f>
        <v/>
      </c>
      <c r="BF47" s="336"/>
      <c r="BG47" s="336"/>
      <c r="BH47" s="269"/>
      <c r="BI47" s="105"/>
      <c r="BJ47" s="90"/>
      <c r="BK47" s="126"/>
      <c r="BL47" s="268" t="str">
        <f>IFERROR(IF($BJ$51="X",$BL$45*X11/SUM($X$11:$AF$11),$BL$45*X11/SUM($X$11:$AC$11)),"")</f>
        <v/>
      </c>
      <c r="BM47" s="336"/>
      <c r="BN47" s="336"/>
      <c r="BO47" s="269"/>
      <c r="BP47" s="173"/>
      <c r="BQ47" s="268">
        <f>IFERROR(IF($BJ$51="X",$BQ$45*$X$13/SUM($X$13:$AF$13),$BQ$45*X13/SUM($X$13:$AC$13)),0)</f>
        <v>0</v>
      </c>
      <c r="BR47" s="336"/>
      <c r="BS47" s="336"/>
      <c r="BT47" s="269"/>
      <c r="BU47" s="173"/>
      <c r="BV47" s="268">
        <f>IFERROR(IF($BJ$51="X",$BV$45*$X$16/SUM($X$16:$AF$16),$BV$45*$X$16/SUM($X$16:$AC$16)),0)</f>
        <v>0</v>
      </c>
      <c r="BW47" s="269"/>
      <c r="BX47" s="105"/>
      <c r="BY47" s="191">
        <f>L47+Q47</f>
        <v>0</v>
      </c>
      <c r="BZ47" s="192"/>
      <c r="CA47" s="65">
        <f>IFERROR(IF(AT9&gt;0,CA45*X9/(AT9-AD9),CA45*X11/(AT11-AD11)),0)</f>
        <v>0</v>
      </c>
      <c r="CB47" s="201"/>
      <c r="CC47" s="63">
        <f>IFERROR(IF(AT9&gt;0,CC45*X9/AT9,CC45*X11/AT11),0)</f>
        <v>0</v>
      </c>
      <c r="CD47" s="61"/>
      <c r="CE47" s="63">
        <f>IFERROR(IF(AT9&gt;0,CE45*X9/AT9,CE45*X11/AT11),0)</f>
        <v>0</v>
      </c>
      <c r="CF47" s="57"/>
      <c r="CG47" s="56">
        <f>IFERROR(ROUND(($CG$45-$CG$55)*($X$9/($X$9+$AA$9+$AD$9)),0),0)</f>
        <v>0</v>
      </c>
      <c r="CH47" s="57"/>
      <c r="CI47" s="62"/>
      <c r="CJ47" s="193">
        <f>IFERROR(IF(AT9&gt;0,($CJ$45-CJ51)*X9/(AT9-AD9),($CJ$45-CJ51)*X11/(AT11-AD11)),0)</f>
        <v>0</v>
      </c>
      <c r="CK47" s="60"/>
      <c r="CL47" s="60" t="str">
        <f>AI47</f>
        <v/>
      </c>
      <c r="CM47" s="68">
        <f>AJ47</f>
        <v>0</v>
      </c>
      <c r="CN47" s="60">
        <f>AO47</f>
        <v>0</v>
      </c>
      <c r="CO47" s="60" t="e">
        <f>CJ47-CN47-BY47-BE47-BL47-BQ47-AC47-AQ47-BV47</f>
        <v>#VALUE!</v>
      </c>
    </row>
    <row r="48" spans="1:93" ht="4.5" customHeight="1" x14ac:dyDescent="0.25">
      <c r="A48" s="44"/>
      <c r="B48" s="44"/>
      <c r="C48" s="45"/>
      <c r="D48" s="40"/>
      <c r="E48" s="337"/>
      <c r="F48" s="337"/>
      <c r="G48" s="48"/>
      <c r="H48" s="28"/>
      <c r="I48" s="104"/>
      <c r="J48" s="197"/>
      <c r="K48" s="89"/>
      <c r="L48" s="200"/>
      <c r="M48" s="200"/>
      <c r="N48" s="200"/>
      <c r="O48" s="200"/>
      <c r="P48" s="200"/>
      <c r="Q48" s="200"/>
      <c r="R48" s="200"/>
      <c r="S48" s="200"/>
      <c r="T48" s="200"/>
      <c r="U48" s="132"/>
      <c r="V48" s="96"/>
      <c r="W48" s="96"/>
      <c r="X48" s="67"/>
      <c r="Y48" s="67"/>
      <c r="Z48" s="194"/>
      <c r="AA48" s="67"/>
      <c r="AB48" s="67"/>
      <c r="AC48" s="155"/>
      <c r="AD48" s="155"/>
      <c r="AE48" s="155"/>
      <c r="AF48" s="155"/>
      <c r="AG48" s="89"/>
      <c r="AH48" s="89"/>
      <c r="AI48" s="136"/>
      <c r="AJ48" s="137"/>
      <c r="AK48" s="219"/>
      <c r="AL48" s="223"/>
      <c r="AM48" s="219"/>
      <c r="AN48" s="225"/>
      <c r="AO48" s="219"/>
      <c r="AP48" s="98"/>
      <c r="AQ48" s="98"/>
      <c r="AR48" s="98"/>
      <c r="AS48" s="98"/>
      <c r="AT48" s="67"/>
      <c r="AU48" s="67"/>
      <c r="AV48" s="67"/>
      <c r="AW48" s="67"/>
      <c r="AX48" s="67"/>
      <c r="AY48" s="67"/>
      <c r="AZ48" s="67"/>
      <c r="BA48" s="67"/>
      <c r="BB48" s="67"/>
      <c r="BC48" s="67"/>
      <c r="BD48" s="67"/>
      <c r="BE48" s="67"/>
      <c r="BF48" s="67"/>
      <c r="BG48" s="67"/>
      <c r="BH48" s="67"/>
      <c r="BI48" s="105"/>
      <c r="BJ48" s="67"/>
      <c r="BK48" s="67"/>
      <c r="BL48" s="155"/>
      <c r="BM48" s="155"/>
      <c r="BN48" s="155"/>
      <c r="BO48" s="155"/>
      <c r="BP48" s="155"/>
      <c r="BQ48" s="155"/>
      <c r="BR48" s="155"/>
      <c r="BS48" s="155"/>
      <c r="BT48" s="155"/>
      <c r="BU48" s="155"/>
      <c r="BV48" s="155"/>
      <c r="BW48" s="155"/>
      <c r="BX48" s="105"/>
      <c r="BY48" s="195"/>
      <c r="BZ48" s="178"/>
      <c r="CA48" s="61"/>
      <c r="CB48" s="201"/>
      <c r="CC48" s="201"/>
      <c r="CD48" s="61"/>
      <c r="CE48" s="201"/>
      <c r="CF48" s="57"/>
      <c r="CG48" s="57"/>
      <c r="CH48" s="57"/>
      <c r="CI48" s="62"/>
      <c r="CJ48" s="196"/>
      <c r="CK48" s="60"/>
      <c r="CL48" s="60"/>
      <c r="CM48" s="68"/>
      <c r="CN48" s="60"/>
      <c r="CO48" s="60"/>
    </row>
    <row r="49" spans="1:93" ht="13.5" customHeight="1" x14ac:dyDescent="0.25">
      <c r="A49" s="44"/>
      <c r="B49" s="44"/>
      <c r="C49" s="45"/>
      <c r="D49" s="40"/>
      <c r="E49" s="337"/>
      <c r="F49" s="337"/>
      <c r="G49" s="48"/>
      <c r="H49" s="28"/>
      <c r="I49" s="104"/>
      <c r="J49" s="197" t="s">
        <v>4</v>
      </c>
      <c r="K49" s="89"/>
      <c r="L49" s="327"/>
      <c r="M49" s="328"/>
      <c r="N49" s="328"/>
      <c r="O49" s="329"/>
      <c r="P49" s="198"/>
      <c r="Q49" s="255"/>
      <c r="R49" s="256"/>
      <c r="S49" s="256"/>
      <c r="T49" s="257"/>
      <c r="U49" s="133" t="str">
        <f>IFERROR(IF($AT$9&gt;0,$P$37*$AA$9/$AT$9,$P$37*$AA$11/$AT$11),"")</f>
        <v/>
      </c>
      <c r="V49" s="95" t="str">
        <f>IFERROR(IF(BY49+CA49+CC49+CG49+U49+BL49+BQ49+BE49+BV49&gt;=CJ49,ROUND(CJ49-BY49-CA49-CC49-CG49-BL49-BQ49-BE49-BV49,0),ROUND(U49,0)),"")</f>
        <v/>
      </c>
      <c r="W49" s="95"/>
      <c r="X49" s="311" t="str">
        <f>IF(IF(AO49&gt;=0,V49,V49+AO49)&lt;0,"Surfinancement*",IF(AO49&gt;=0,V49,V49+AO49))</f>
        <v/>
      </c>
      <c r="Y49" s="312"/>
      <c r="Z49" s="312"/>
      <c r="AA49" s="313"/>
      <c r="AB49" s="173"/>
      <c r="AC49" s="330"/>
      <c r="AD49" s="331"/>
      <c r="AE49" s="331"/>
      <c r="AF49" s="332"/>
      <c r="AG49" s="89"/>
      <c r="AH49" s="218"/>
      <c r="AI49" s="136" t="str">
        <f>IFERROR($CJ49-$BY49-$BE49-$BL49-$BQ49-$BV49-$AC49-$CA49-$CC49-$CG49,"")</f>
        <v/>
      </c>
      <c r="AJ49" s="137">
        <f>IF(AI49&gt;0,IF($AT$9&gt;0,$AA$9,$AA$11),0)</f>
        <v>0</v>
      </c>
      <c r="AK49" s="218">
        <f>IF(AJ49=0,0,AI49+$AI$60*AJ49/($AJ$47+$AJ$49+$AJ$51+$AJ$55))</f>
        <v>0</v>
      </c>
      <c r="AL49" s="223">
        <f>IF(AK49&gt;0,IF($AT$9&gt;0,$AA$9,$AA$11),0)</f>
        <v>0</v>
      </c>
      <c r="AM49" s="218">
        <f>IF(AL49=0,0,AK49+$AK$60*AL49/($AL$47+$AL$49+$AL$51+$AL$55))</f>
        <v>0</v>
      </c>
      <c r="AN49" s="225">
        <f>IF(AM49&gt;0,IF($AT$9&gt;0,$AA$9,$AA$11),0)</f>
        <v>0</v>
      </c>
      <c r="AO49" s="218">
        <f>IF(AN49=0,0,AM49+$AM$60*AN49/($AN$47+$AN$49+$AN$51+$AN$55))</f>
        <v>0</v>
      </c>
      <c r="AP49" s="138"/>
      <c r="AQ49" s="344" t="str">
        <f>IFERROR(IF(AC47+AQ47&gt;0,IF(ROUND($AC$47+$AQ$47,0)&lt;=ROUND($X$47,0),"","Le total des prêts foncier PLUS et PLUS Horizen doit être inférieur ou égal au droit à prêt foncier PLUS"),""),"")</f>
        <v/>
      </c>
      <c r="AR49" s="344"/>
      <c r="AS49" s="199"/>
      <c r="AT49" s="333">
        <f>IF(CG49&lt;0,"",IF(AO49&lt;0,ROUND(X49-AC49,0),AO49))</f>
        <v>0</v>
      </c>
      <c r="AU49" s="334" t="str">
        <f>IFERROR(IF($AT$9&gt;0,$AT$45*$X$9/$AT$9,$AT$45*$X$11/$AT$11),"")</f>
        <v/>
      </c>
      <c r="AV49" s="334" t="str">
        <f>IFERROR(IF($AT$9&gt;0,$AT$45*$X$9/$AT$9,$AT$45*$X$11/$AT$11),"")</f>
        <v/>
      </c>
      <c r="AW49" s="335" t="str">
        <f>IFERROR(IF($AT$9&gt;0,$AT$45*$X$9/$AT$9,$AT$45*$X$11/$AT$11),"")</f>
        <v/>
      </c>
      <c r="AX49" s="90"/>
      <c r="AY49" s="363" t="str">
        <f>IF(ROUND(AT47,0)&lt;0,"Le montant du prêt construction PLUS Horizen ne peut pas être supérieur au droit à prêt PLUS","")</f>
        <v/>
      </c>
      <c r="AZ49" s="363"/>
      <c r="BA49" s="363"/>
      <c r="BB49" s="90"/>
      <c r="BC49" s="173"/>
      <c r="BD49" s="173"/>
      <c r="BE49" s="268" t="str">
        <f>IFERROR(IF(BC51="X",$BE$45*AA11/SUM($X$11:$AF$11),$BE$45*AA11/SUM($X$11:$AC$11)),"")</f>
        <v/>
      </c>
      <c r="BF49" s="336"/>
      <c r="BG49" s="336"/>
      <c r="BH49" s="269"/>
      <c r="BI49" s="105"/>
      <c r="BJ49" s="90"/>
      <c r="BK49" s="67"/>
      <c r="BL49" s="268" t="str">
        <f>IFERROR(IF($BJ$51="X",$BL$45*AA11/SUM($X$11:$AF$11),$BL$45*AA11/SUM($X$11:$AC$11)),"")</f>
        <v/>
      </c>
      <c r="BM49" s="336"/>
      <c r="BN49" s="336"/>
      <c r="BO49" s="269"/>
      <c r="BP49" s="173"/>
      <c r="BQ49" s="268">
        <f>IFERROR(IF($BJ$51="X",$BQ$45*$AA$13/SUM($X$13:$AF$13),$BQ$45*$AA$13/SUM($X$13:$AC$13)),0)</f>
        <v>0</v>
      </c>
      <c r="BR49" s="336"/>
      <c r="BS49" s="336"/>
      <c r="BT49" s="269"/>
      <c r="BU49" s="173"/>
      <c r="BV49" s="268">
        <f>IFERROR(IF($BJ$51="X",$BV$45*AA16/SUM($X$16:$AF$16),$BV$45*$AA$16/SUM($X$16:$AC$16)),0)</f>
        <v>0</v>
      </c>
      <c r="BW49" s="269"/>
      <c r="BX49" s="105"/>
      <c r="BY49" s="191">
        <f>L49+Q49</f>
        <v>0</v>
      </c>
      <c r="BZ49" s="178"/>
      <c r="CA49" s="65">
        <f>IFERROR(IF(AT9&gt;0,CA45*AA9/(AT9-AD9),CA45*AA11/(AT11-AD11)),0)</f>
        <v>0</v>
      </c>
      <c r="CB49" s="201"/>
      <c r="CC49" s="63">
        <f>IFERROR(IF(AT9&gt;0,CC45*AA9/AT9,CC45*AA11/AT11),0)</f>
        <v>0</v>
      </c>
      <c r="CD49" s="61"/>
      <c r="CE49" s="63">
        <f>IFERROR(IF(AT9&gt;0,CE45*AA9/AT9,CE45*AA11/AT11),0)</f>
        <v>0</v>
      </c>
      <c r="CF49" s="57"/>
      <c r="CG49" s="56">
        <f>IFERROR(ROUND(($CG$45-$CG$55)*($AA$9/($X$9+$AA$9+$AD$9)),0),0)</f>
        <v>0</v>
      </c>
      <c r="CH49" s="57"/>
      <c r="CI49" s="62"/>
      <c r="CJ49" s="193">
        <f>IFERROR(IF(AT9&gt;0,($CJ$45-CJ51)*AA9/(AT9-AD9),($CJ$45-$CJ$51)*AA11/(AT11-AD11)),0)</f>
        <v>0</v>
      </c>
      <c r="CK49" s="60"/>
      <c r="CL49" s="60" t="str">
        <f>AI49</f>
        <v/>
      </c>
      <c r="CM49" s="68">
        <f>AJ49</f>
        <v>0</v>
      </c>
      <c r="CN49" s="60">
        <f>AO49</f>
        <v>0</v>
      </c>
      <c r="CO49" s="60" t="e">
        <f>CJ49-CN49-BY49-BE49-BL49-BQ49-AC49-BV49</f>
        <v>#VALUE!</v>
      </c>
    </row>
    <row r="50" spans="1:93" ht="4.5" customHeight="1" x14ac:dyDescent="0.25">
      <c r="A50" s="44"/>
      <c r="B50" s="44"/>
      <c r="C50" s="45"/>
      <c r="D50" s="48"/>
      <c r="E50" s="48"/>
      <c r="F50" s="48"/>
      <c r="G50" s="48"/>
      <c r="H50" s="28"/>
      <c r="I50" s="104"/>
      <c r="J50" s="197"/>
      <c r="K50" s="89"/>
      <c r="L50" s="200"/>
      <c r="M50" s="200"/>
      <c r="N50" s="200"/>
      <c r="O50" s="200"/>
      <c r="P50" s="200"/>
      <c r="Q50" s="200"/>
      <c r="R50" s="200"/>
      <c r="S50" s="198"/>
      <c r="T50" s="198"/>
      <c r="U50" s="133"/>
      <c r="V50" s="95"/>
      <c r="W50" s="95"/>
      <c r="X50" s="173"/>
      <c r="Y50" s="173"/>
      <c r="Z50" s="194"/>
      <c r="AA50" s="173"/>
      <c r="AB50" s="173"/>
      <c r="AC50" s="173"/>
      <c r="AD50" s="173"/>
      <c r="AE50" s="173"/>
      <c r="AF50" s="155"/>
      <c r="AG50" s="89"/>
      <c r="AH50" s="89"/>
      <c r="AI50" s="99"/>
      <c r="AJ50" s="137"/>
      <c r="AK50" s="220"/>
      <c r="AL50" s="223"/>
      <c r="AM50" s="220"/>
      <c r="AN50" s="225"/>
      <c r="AO50" s="220"/>
      <c r="AP50" s="99"/>
      <c r="AQ50" s="344"/>
      <c r="AR50" s="344"/>
      <c r="AS50" s="99"/>
      <c r="AT50" s="67"/>
      <c r="AU50" s="67"/>
      <c r="AV50" s="67"/>
      <c r="AW50" s="67"/>
      <c r="AX50" s="67"/>
      <c r="AY50" s="363"/>
      <c r="AZ50" s="363"/>
      <c r="BA50" s="363"/>
      <c r="BB50" s="67"/>
      <c r="BC50" s="173"/>
      <c r="BD50" s="173"/>
      <c r="BE50" s="173"/>
      <c r="BF50" s="173"/>
      <c r="BG50" s="173"/>
      <c r="BH50" s="173"/>
      <c r="BI50" s="105"/>
      <c r="BJ50" s="67"/>
      <c r="BK50" s="67"/>
      <c r="BL50" s="173"/>
      <c r="BM50" s="173"/>
      <c r="BN50" s="173"/>
      <c r="BO50" s="173"/>
      <c r="BP50" s="173"/>
      <c r="BQ50" s="173"/>
      <c r="BR50" s="173"/>
      <c r="BS50" s="173"/>
      <c r="BT50" s="173"/>
      <c r="BU50" s="173"/>
      <c r="BV50" s="173"/>
      <c r="BW50" s="140"/>
      <c r="BX50" s="105"/>
      <c r="BY50" s="178"/>
      <c r="BZ50" s="178"/>
      <c r="CA50" s="61"/>
      <c r="CB50" s="201"/>
      <c r="CC50" s="201"/>
      <c r="CD50" s="61"/>
      <c r="CE50" s="201"/>
      <c r="CF50" s="57"/>
      <c r="CG50" s="57"/>
      <c r="CH50" s="57"/>
      <c r="CI50" s="62"/>
      <c r="CJ50" s="196"/>
      <c r="CK50" s="60"/>
      <c r="CL50" s="60"/>
      <c r="CM50" s="68"/>
      <c r="CN50" s="60"/>
      <c r="CO50" s="60"/>
    </row>
    <row r="51" spans="1:93" ht="13.5" customHeight="1" x14ac:dyDescent="0.25">
      <c r="A51" s="44"/>
      <c r="B51" s="44"/>
      <c r="C51" s="45"/>
      <c r="D51" s="48"/>
      <c r="E51" s="325">
        <v>0.51</v>
      </c>
      <c r="F51" s="326"/>
      <c r="G51" s="48"/>
      <c r="H51" s="28"/>
      <c r="I51" s="104"/>
      <c r="J51" s="197" t="s">
        <v>5</v>
      </c>
      <c r="K51" s="89"/>
      <c r="L51" s="327"/>
      <c r="M51" s="328"/>
      <c r="N51" s="328"/>
      <c r="O51" s="329"/>
      <c r="P51" s="198"/>
      <c r="Q51" s="255"/>
      <c r="R51" s="256"/>
      <c r="S51" s="256"/>
      <c r="T51" s="257"/>
      <c r="U51" s="133" t="str">
        <f>IFERROR(IF($AT$9&gt;0,$P$37*$AD$9/$AT$9,$P$37*$AD$11/$AT$11),"")</f>
        <v/>
      </c>
      <c r="V51" s="95" t="str">
        <f>IFERROR(IF(BY51+CA51+CC51+CG51+U51+BL51+BQ51+BE51+BV51&gt;=CJ51,ROUND(CJ51-BY51-CA51-CC51-CG51-BL51-BQ51-BE51-BV51,0),ROUND(U51,0)),"")</f>
        <v/>
      </c>
      <c r="W51" s="95"/>
      <c r="X51" s="311" t="str">
        <f>IF(AO51&gt;=0,V51,V51+AO51)</f>
        <v/>
      </c>
      <c r="Y51" s="312"/>
      <c r="Z51" s="312"/>
      <c r="AA51" s="313"/>
      <c r="AB51" s="173"/>
      <c r="AC51" s="330"/>
      <c r="AD51" s="331"/>
      <c r="AE51" s="331"/>
      <c r="AF51" s="332"/>
      <c r="AG51" s="89"/>
      <c r="AH51" s="218"/>
      <c r="AI51" s="136">
        <f>IFERROR($P$32*$E$51-$AC$51,"")</f>
        <v>0</v>
      </c>
      <c r="AJ51" s="137">
        <f>IF(AI53&gt;0,IF($AT$9&gt;0,$AD$9,$AD$11),0)</f>
        <v>0</v>
      </c>
      <c r="AK51" s="218">
        <f>AI51</f>
        <v>0</v>
      </c>
      <c r="AL51" s="223">
        <f>IF(AK53&gt;0,IF($AT$9&gt;0,$AD$9,$AD$11),0)</f>
        <v>0</v>
      </c>
      <c r="AM51" s="218">
        <f>AK51</f>
        <v>0</v>
      </c>
      <c r="AN51" s="225">
        <f>IF(AM53&gt;0,IF($AT$9&gt;0,$AD$9,$AD$11),0)</f>
        <v>0</v>
      </c>
      <c r="AO51" s="218">
        <f>AM51</f>
        <v>0</v>
      </c>
      <c r="AP51" s="138"/>
      <c r="AQ51" s="344"/>
      <c r="AR51" s="344"/>
      <c r="AS51" s="199"/>
      <c r="AT51" s="333">
        <f>IF(CG51&lt;0,"",AO51)</f>
        <v>0</v>
      </c>
      <c r="AU51" s="334"/>
      <c r="AV51" s="334"/>
      <c r="AW51" s="335"/>
      <c r="AX51" s="90"/>
      <c r="AY51" s="363"/>
      <c r="AZ51" s="363"/>
      <c r="BA51" s="363"/>
      <c r="BB51" s="90"/>
      <c r="BC51" s="127" t="s">
        <v>64</v>
      </c>
      <c r="BD51" s="173"/>
      <c r="BE51" s="268" t="str">
        <f>IFERROR(IF(BC51="X",$BE$45*AD11/SUM($X$11:$AF$11),0),"")</f>
        <v/>
      </c>
      <c r="BF51" s="336"/>
      <c r="BG51" s="336"/>
      <c r="BH51" s="269"/>
      <c r="BI51" s="105"/>
      <c r="BJ51" s="127" t="s">
        <v>64</v>
      </c>
      <c r="BK51" s="67"/>
      <c r="BL51" s="268" t="str">
        <f>IFERROR(IF($BJ$51="X",$BL$45*$AD$11/SUM($X$11:$AF$11),0),"")</f>
        <v/>
      </c>
      <c r="BM51" s="336"/>
      <c r="BN51" s="336"/>
      <c r="BO51" s="269"/>
      <c r="BP51" s="173"/>
      <c r="BQ51" s="268">
        <f>IFERROR(IF($BJ$51="X",$BQ$45*$AD$13/SUM($X$13:$AF$13),0),0)</f>
        <v>0</v>
      </c>
      <c r="BR51" s="336"/>
      <c r="BS51" s="336"/>
      <c r="BT51" s="269"/>
      <c r="BU51" s="173"/>
      <c r="BV51" s="268">
        <f>IFERROR(IF($BJ$51="X",$BV$45*AD16/SUM($X$16:$AF$16),0),0)</f>
        <v>0</v>
      </c>
      <c r="BW51" s="269"/>
      <c r="BX51" s="105"/>
      <c r="BY51" s="191">
        <f>L51+Q51</f>
        <v>0</v>
      </c>
      <c r="BZ51" s="178"/>
      <c r="CA51" s="61"/>
      <c r="CB51" s="201"/>
      <c r="CC51" s="63">
        <f>IFERROR(IF(AT9&gt;0,CC45*AD9/AT9,CC45*AD11/AT11),0)</f>
        <v>0</v>
      </c>
      <c r="CD51" s="61"/>
      <c r="CE51" s="63">
        <f>IFERROR(IF(AT9&gt;0,CE45*AD9/AT9,CE45*AD11/AT11),0)</f>
        <v>0</v>
      </c>
      <c r="CF51" s="57"/>
      <c r="CG51" s="56">
        <f>IFERROR(ROUND(($CG$45-$CG$55)*($AD$9/($X$9+$AA$9+$AD$9)),0),0)</f>
        <v>0</v>
      </c>
      <c r="CH51" s="57"/>
      <c r="CI51" s="62"/>
      <c r="CJ51" s="193">
        <f>P32</f>
        <v>0</v>
      </c>
      <c r="CK51" s="60"/>
      <c r="CL51" s="60">
        <f>AI51</f>
        <v>0</v>
      </c>
      <c r="CM51" s="68">
        <f>AJ51</f>
        <v>0</v>
      </c>
      <c r="CN51" s="60">
        <f>AO51</f>
        <v>0</v>
      </c>
      <c r="CO51" s="60" t="e">
        <f>CJ51-CN51-BY51-BE51-BL51-BQ51-AC51-CN53-BV51</f>
        <v>#VALUE!</v>
      </c>
    </row>
    <row r="52" spans="1:93" ht="4.5" customHeight="1" x14ac:dyDescent="0.25">
      <c r="A52" s="44"/>
      <c r="B52" s="44"/>
      <c r="C52" s="45"/>
      <c r="D52" s="48"/>
      <c r="E52" s="48"/>
      <c r="F52" s="48"/>
      <c r="G52" s="48"/>
      <c r="H52" s="28"/>
      <c r="I52" s="104"/>
      <c r="J52" s="197"/>
      <c r="K52" s="89"/>
      <c r="L52" s="202"/>
      <c r="M52" s="202"/>
      <c r="N52" s="202"/>
      <c r="O52" s="202"/>
      <c r="P52" s="202"/>
      <c r="Q52" s="202"/>
      <c r="R52" s="202"/>
      <c r="S52" s="203"/>
      <c r="T52" s="203"/>
      <c r="U52" s="133"/>
      <c r="V52" s="95"/>
      <c r="W52" s="95"/>
      <c r="X52" s="173"/>
      <c r="Y52" s="173"/>
      <c r="Z52" s="194"/>
      <c r="AA52" s="173"/>
      <c r="AB52" s="173"/>
      <c r="AC52" s="173"/>
      <c r="AD52" s="173"/>
      <c r="AE52" s="173"/>
      <c r="AF52" s="67"/>
      <c r="AG52" s="89"/>
      <c r="AH52" s="89"/>
      <c r="AI52" s="67"/>
      <c r="AJ52" s="137"/>
      <c r="AK52" s="220"/>
      <c r="AL52" s="223"/>
      <c r="AM52" s="220"/>
      <c r="AN52" s="225"/>
      <c r="AO52" s="220"/>
      <c r="AP52" s="99"/>
      <c r="AQ52" s="344"/>
      <c r="AR52" s="344"/>
      <c r="AS52" s="99"/>
      <c r="AT52" s="67"/>
      <c r="AU52" s="67"/>
      <c r="AV52" s="67"/>
      <c r="AW52" s="67"/>
      <c r="AX52" s="67"/>
      <c r="AY52" s="363"/>
      <c r="AZ52" s="363"/>
      <c r="BA52" s="363"/>
      <c r="BB52" s="67"/>
      <c r="BC52" s="95"/>
      <c r="BD52" s="67"/>
      <c r="BE52" s="93"/>
      <c r="BF52" s="173"/>
      <c r="BG52" s="173"/>
      <c r="BH52" s="173"/>
      <c r="BI52" s="173"/>
      <c r="BJ52" s="173"/>
      <c r="BK52" s="173"/>
      <c r="BL52" s="173"/>
      <c r="BM52" s="173"/>
      <c r="BN52" s="173"/>
      <c r="BO52" s="173"/>
      <c r="BP52" s="173"/>
      <c r="BQ52" s="67"/>
      <c r="BR52" s="173"/>
      <c r="BS52" s="173"/>
      <c r="BT52" s="173"/>
      <c r="BU52" s="105"/>
      <c r="BV52" s="105"/>
      <c r="BW52" s="105"/>
      <c r="BX52" s="105"/>
      <c r="BY52" s="57"/>
      <c r="BZ52" s="57"/>
      <c r="CA52" s="61"/>
      <c r="CB52" s="61"/>
      <c r="CC52" s="61"/>
      <c r="CD52" s="61"/>
      <c r="CE52" s="61"/>
      <c r="CF52" s="57"/>
      <c r="CG52" s="57"/>
      <c r="CH52" s="57"/>
      <c r="CI52" s="64"/>
      <c r="CJ52" s="196"/>
      <c r="CK52" s="60"/>
      <c r="CL52" s="60"/>
      <c r="CM52" s="68"/>
      <c r="CN52" s="60"/>
      <c r="CO52" s="60"/>
    </row>
    <row r="53" spans="1:93" ht="14.25" customHeight="1" x14ac:dyDescent="0.25">
      <c r="A53" s="44"/>
      <c r="B53" s="44"/>
      <c r="C53" s="45"/>
      <c r="D53" s="48"/>
      <c r="E53" s="48"/>
      <c r="F53" s="48"/>
      <c r="G53" s="48"/>
      <c r="H53" s="28"/>
      <c r="I53" s="104"/>
      <c r="J53" s="197" t="s">
        <v>102</v>
      </c>
      <c r="K53" s="89"/>
      <c r="L53" s="202"/>
      <c r="M53" s="203"/>
      <c r="N53" s="203"/>
      <c r="O53" s="203"/>
      <c r="P53" s="203"/>
      <c r="Q53" s="203"/>
      <c r="R53" s="202"/>
      <c r="S53" s="203"/>
      <c r="T53" s="203"/>
      <c r="U53" s="133"/>
      <c r="V53" s="95"/>
      <c r="W53" s="95"/>
      <c r="X53" s="173"/>
      <c r="Y53" s="173"/>
      <c r="Z53" s="194"/>
      <c r="AA53" s="173"/>
      <c r="AB53" s="173"/>
      <c r="AC53" s="267"/>
      <c r="AD53" s="267"/>
      <c r="AE53" s="267"/>
      <c r="AF53" s="267"/>
      <c r="AG53" s="89"/>
      <c r="AH53" s="218"/>
      <c r="AI53" s="136" t="str">
        <f>IFERROR($CJ$51-$CC$51-$BY$51-$BE$51-$BL$51-BQ51-$AT$51-$AC$51-$BV$51-CG51,"")</f>
        <v/>
      </c>
      <c r="AJ53" s="137"/>
      <c r="AK53" s="218">
        <f>IF(AJ51=0,0,AI53+$AI$60*AJ51/($AJ$47+$AJ$49+$AJ$51+$AJ$55))</f>
        <v>0</v>
      </c>
      <c r="AL53" s="223"/>
      <c r="AM53" s="218">
        <f>IF(AL51=0,0,AK53+$AK$60*AL51/($AJ$47+$AJ$49+$AJ$51+$AJ$55))</f>
        <v>0</v>
      </c>
      <c r="AN53" s="225"/>
      <c r="AO53" s="218">
        <f>IF(AN51=0,0,AM53+$AM$60*AN51/($AN$47+$AN$49+$AN$51+$AN$55))</f>
        <v>0</v>
      </c>
      <c r="AP53" s="138"/>
      <c r="AQ53" s="344"/>
      <c r="AR53" s="344"/>
      <c r="AS53" s="199"/>
      <c r="AT53" s="333">
        <f>IF(CG51&lt;0,"",IF(AO53&lt;0,ROUND(X51-AC51,0),AO53))</f>
        <v>0</v>
      </c>
      <c r="AU53" s="334" t="str">
        <f>IFERROR(IF($AT$9&gt;0,$AT$45*$AD$9/$AT$9-$AT$51,$AT$45*$AD$11/$AT$11-$AT$51),"")</f>
        <v/>
      </c>
      <c r="AV53" s="334" t="str">
        <f>IFERROR(IF($AT$9&gt;0,$AT$45*$AD$9/$AT$9-$AT$51,$AT$45*$AD$11/$AT$11-$AT$51),"")</f>
        <v/>
      </c>
      <c r="AW53" s="335" t="str">
        <f>IFERROR(IF($AT$9&gt;0,$AT$45*$AD$9/$AT$9-$AT$51,$AT$45*$AD$11/$AT$11-$AT$51),"")</f>
        <v/>
      </c>
      <c r="AX53" s="90"/>
      <c r="AY53" s="363"/>
      <c r="AZ53" s="363"/>
      <c r="BA53" s="363"/>
      <c r="BB53" s="90"/>
      <c r="BC53" s="90"/>
      <c r="BD53" s="67"/>
      <c r="BE53" s="93"/>
      <c r="BF53" s="93"/>
      <c r="BG53" s="93"/>
      <c r="BH53" s="93"/>
      <c r="BI53" s="93"/>
      <c r="BJ53" s="93"/>
      <c r="BK53" s="93"/>
      <c r="BL53" s="93"/>
      <c r="BM53" s="93"/>
      <c r="BN53" s="93"/>
      <c r="BO53" s="93"/>
      <c r="BP53" s="93"/>
      <c r="BQ53" s="93"/>
      <c r="BR53" s="93"/>
      <c r="BS53" s="93"/>
      <c r="BT53" s="93"/>
      <c r="BU53" s="105"/>
      <c r="BV53" s="105"/>
      <c r="BW53" s="105"/>
      <c r="BX53" s="105"/>
      <c r="BY53" s="57"/>
      <c r="BZ53" s="57"/>
      <c r="CA53" s="128"/>
      <c r="CB53" s="61"/>
      <c r="CC53" s="61"/>
      <c r="CD53" s="128"/>
      <c r="CE53" s="61"/>
      <c r="CF53" s="57"/>
      <c r="CG53" s="57"/>
      <c r="CH53" s="57"/>
      <c r="CI53" s="64"/>
      <c r="CJ53" s="196"/>
      <c r="CK53" s="60"/>
      <c r="CL53" s="60" t="str">
        <f>AI53</f>
        <v/>
      </c>
      <c r="CM53" s="68">
        <f>AJ53</f>
        <v>0</v>
      </c>
      <c r="CN53" s="60">
        <f>AO53</f>
        <v>0</v>
      </c>
      <c r="CO53" s="60"/>
    </row>
    <row r="54" spans="1:93" ht="4.5" customHeight="1" x14ac:dyDescent="0.25">
      <c r="A54" s="44"/>
      <c r="B54" s="44"/>
      <c r="C54" s="45"/>
      <c r="D54" s="48"/>
      <c r="E54" s="48"/>
      <c r="F54" s="48"/>
      <c r="G54" s="48"/>
      <c r="H54" s="28"/>
      <c r="I54" s="104"/>
      <c r="J54" s="197"/>
      <c r="K54" s="89"/>
      <c r="L54" s="202"/>
      <c r="M54" s="204"/>
      <c r="N54" s="204"/>
      <c r="O54" s="204"/>
      <c r="P54" s="204"/>
      <c r="Q54" s="204"/>
      <c r="R54" s="204"/>
      <c r="S54" s="204"/>
      <c r="T54" s="204"/>
      <c r="U54" s="134"/>
      <c r="V54" s="97"/>
      <c r="W54" s="97"/>
      <c r="X54" s="100"/>
      <c r="Y54" s="100"/>
      <c r="Z54" s="100"/>
      <c r="AA54" s="100"/>
      <c r="AB54" s="100"/>
      <c r="AC54" s="100"/>
      <c r="AD54" s="100"/>
      <c r="AE54" s="100"/>
      <c r="AF54" s="100"/>
      <c r="AG54" s="89"/>
      <c r="AH54" s="89"/>
      <c r="AI54" s="100"/>
      <c r="AJ54" s="137"/>
      <c r="AK54" s="221"/>
      <c r="AL54" s="223"/>
      <c r="AM54" s="221"/>
      <c r="AN54" s="225"/>
      <c r="AO54" s="221"/>
      <c r="AP54" s="101"/>
      <c r="AQ54" s="344"/>
      <c r="AR54" s="344"/>
      <c r="AS54" s="101"/>
      <c r="AT54" s="100"/>
      <c r="AU54" s="100"/>
      <c r="AV54" s="100"/>
      <c r="AW54" s="100"/>
      <c r="AX54" s="100"/>
      <c r="AY54" s="363"/>
      <c r="AZ54" s="363"/>
      <c r="BA54" s="363"/>
      <c r="BB54" s="100"/>
      <c r="BC54" s="100"/>
      <c r="BD54" s="100"/>
      <c r="BE54" s="93"/>
      <c r="BF54" s="93"/>
      <c r="BG54" s="93"/>
      <c r="BH54" s="93"/>
      <c r="BI54" s="93"/>
      <c r="BJ54" s="93"/>
      <c r="BK54" s="93"/>
      <c r="BL54" s="93"/>
      <c r="BM54" s="93"/>
      <c r="BN54" s="93"/>
      <c r="BO54" s="93"/>
      <c r="BP54" s="93"/>
      <c r="BQ54" s="93"/>
      <c r="BR54" s="93"/>
      <c r="BS54" s="93"/>
      <c r="BT54" s="93"/>
      <c r="BU54" s="91"/>
      <c r="BV54" s="105"/>
      <c r="BW54" s="105"/>
      <c r="BX54" s="105"/>
      <c r="BY54" s="57"/>
      <c r="BZ54" s="57"/>
      <c r="CA54" s="61"/>
      <c r="CB54" s="61"/>
      <c r="CC54" s="61"/>
      <c r="CD54" s="61"/>
      <c r="CE54" s="61"/>
      <c r="CF54" s="57"/>
      <c r="CG54" s="57"/>
      <c r="CH54" s="57"/>
      <c r="CI54" s="64"/>
      <c r="CJ54" s="196"/>
      <c r="CK54" s="60"/>
      <c r="CL54" s="60"/>
      <c r="CM54" s="68"/>
      <c r="CN54" s="60"/>
      <c r="CO54" s="60"/>
    </row>
    <row r="55" spans="1:93" ht="14.25" customHeight="1" x14ac:dyDescent="0.25">
      <c r="A55" s="44"/>
      <c r="B55" s="44"/>
      <c r="C55" s="45"/>
      <c r="D55" s="48"/>
      <c r="E55" s="48"/>
      <c r="F55" s="48"/>
      <c r="G55" s="48"/>
      <c r="H55" s="28"/>
      <c r="I55" s="104"/>
      <c r="J55" s="197" t="s">
        <v>6</v>
      </c>
      <c r="K55" s="89"/>
      <c r="L55" s="327"/>
      <c r="M55" s="328"/>
      <c r="N55" s="328"/>
      <c r="O55" s="329"/>
      <c r="P55" s="198"/>
      <c r="Q55" s="255">
        <v>0</v>
      </c>
      <c r="R55" s="256"/>
      <c r="S55" s="256"/>
      <c r="T55" s="257"/>
      <c r="U55" s="133" t="str">
        <f>IFERROR(IF($AT$9&gt;0,$P$37*$AP$9/$AT$9,$P$37*$AP$11/$AT$11),"")</f>
        <v/>
      </c>
      <c r="V55" s="95" t="str">
        <f>IFERROR(IF(BY55+CA55+CC55+CG55+U55&gt;=CJ55,ROUND(CJ55-BY55-CA55-CC55-CG55,0),ROUND(U55,0)),"")</f>
        <v/>
      </c>
      <c r="W55" s="95"/>
      <c r="X55" s="311" t="str">
        <f>IF(IF(AO55&gt;=0,V55,V55+AO55)&lt;0,"Surfinancement*",IF(AO55&gt;=0,V55,V55+AO55))</f>
        <v/>
      </c>
      <c r="Y55" s="312"/>
      <c r="Z55" s="312"/>
      <c r="AA55" s="313"/>
      <c r="AB55" s="173"/>
      <c r="AC55" s="330"/>
      <c r="AD55" s="331"/>
      <c r="AE55" s="331"/>
      <c r="AF55" s="332"/>
      <c r="AG55" s="230"/>
      <c r="AH55" s="218">
        <f>IFERROR($CJ$55-$CA$55-$CE$55-$CC$55-$BY$55-$AC$55,"")</f>
        <v>0</v>
      </c>
      <c r="AI55" s="136">
        <f>IFERROR($CJ$55-CA55-CC55-CG55-$BY$55-$AC$55,"")</f>
        <v>0</v>
      </c>
      <c r="AJ55" s="137">
        <f>IF(AH55&gt;0,IF($AT$9&gt;0,$AP$9,$AP$11),0)</f>
        <v>0</v>
      </c>
      <c r="AK55" s="218">
        <f>IF(AJ55=0,0,AI55+$AI$60*AJ55/($AJ$47+$AJ$49+$AJ$51+$AJ$55))</f>
        <v>0</v>
      </c>
      <c r="AL55" s="223">
        <f>IF(AK55&gt;0,IF($AT$9&gt;0,$AP$9,$AP$11),0)</f>
        <v>0</v>
      </c>
      <c r="AM55" s="218">
        <f>IF(AL55=0,0,MIN(AK55+$AK$60*AL55/($AJ$47+$AJ$49+$AJ$51+$AJ$55)))</f>
        <v>0</v>
      </c>
      <c r="AN55" s="225">
        <f>IF(AM55&gt;0,IF($AT$9&gt;0,$AP$9,$AP$11),0)</f>
        <v>0</v>
      </c>
      <c r="AO55" s="218">
        <f>IF(AN55=0,0,MIN(AM55+$AM$60*AN55/($AN$47+$AN$49+$AN$51+$AN$55)))</f>
        <v>0</v>
      </c>
      <c r="AP55" s="138"/>
      <c r="AQ55" s="344"/>
      <c r="AR55" s="344"/>
      <c r="AS55" s="216"/>
      <c r="AT55" s="333">
        <f>IF(AO55&lt;0,ROUND(X55-AC55,0),AO55)</f>
        <v>0</v>
      </c>
      <c r="AU55" s="334" t="str">
        <f>IFERROR(IF($AT$9&gt;0,$AT$45*$X$9/$AT$9,$AT$45*$X$11/$AT$11),"")</f>
        <v/>
      </c>
      <c r="AV55" s="334" t="str">
        <f>IFERROR(IF($AT$9&gt;0,$AT$45*$X$9/$AT$9,$AT$45*$X$11/$AT$11),"")</f>
        <v/>
      </c>
      <c r="AW55" s="335" t="str">
        <f>IFERROR(IF($AT$9&gt;0,$AT$45*$X$9/$AT$9,$AT$45*$X$11/$AT$11),"")</f>
        <v/>
      </c>
      <c r="AX55" s="90"/>
      <c r="AY55" s="363"/>
      <c r="AZ55" s="363"/>
      <c r="BA55" s="363"/>
      <c r="BB55" s="90"/>
      <c r="BC55" s="93"/>
      <c r="BD55" s="67"/>
      <c r="BE55" s="93"/>
      <c r="BF55" s="93"/>
      <c r="BG55" s="93"/>
      <c r="BH55" s="93"/>
      <c r="BI55" s="93"/>
      <c r="BJ55" s="93"/>
      <c r="BK55" s="93"/>
      <c r="BL55" s="93"/>
      <c r="BM55" s="93"/>
      <c r="BN55" s="93"/>
      <c r="BO55" s="93"/>
      <c r="BP55" s="93"/>
      <c r="BQ55" s="93"/>
      <c r="BR55" s="93"/>
      <c r="BS55" s="93"/>
      <c r="BT55" s="93"/>
      <c r="BU55" s="91"/>
      <c r="BV55" s="105"/>
      <c r="BW55" s="105"/>
      <c r="BX55" s="105"/>
      <c r="BY55" s="191">
        <f>L55+Q55</f>
        <v>0</v>
      </c>
      <c r="BZ55" s="57"/>
      <c r="CA55" s="65">
        <f>IFERROR(IF(AT9&gt;0,CA45*AP9/(AT9-AD9),CA45*AP11/(AT11-AD11)),0)</f>
        <v>0</v>
      </c>
      <c r="CB55" s="61"/>
      <c r="CC55" s="63">
        <f>IFERROR(IF(AT9&gt;0,CC45*AP9/AT9,CC45*AP11/AT11),0)</f>
        <v>0</v>
      </c>
      <c r="CD55" s="61"/>
      <c r="CE55" s="63">
        <f>IFERROR(IF(AT9&gt;0,CE45*AP9/AT9,CE45*AP11/AT11),0)</f>
        <v>0</v>
      </c>
      <c r="CF55" s="57"/>
      <c r="CG55" s="58">
        <f>CE55+CE60</f>
        <v>0</v>
      </c>
      <c r="CH55" s="57"/>
      <c r="CI55" s="64"/>
      <c r="CJ55" s="193">
        <f>IFERROR(IF(AT9&gt;0,($CJ$45-CJ51)*AP9/(AT9-AD9),($CJ$45-CJ51)*AP11/(AT11-AD11)),0)</f>
        <v>0</v>
      </c>
      <c r="CK55" s="60"/>
      <c r="CL55" s="60">
        <f>AI55</f>
        <v>0</v>
      </c>
      <c r="CM55" s="68">
        <f>AJ55</f>
        <v>0</v>
      </c>
      <c r="CN55" s="60">
        <f>AO55</f>
        <v>0</v>
      </c>
      <c r="CO55" s="60">
        <f>CJ55-CN55-BY55-AC55</f>
        <v>0</v>
      </c>
    </row>
    <row r="56" spans="1:93" ht="9.75" customHeight="1" x14ac:dyDescent="0.25">
      <c r="A56" s="44"/>
      <c r="B56" s="44"/>
      <c r="C56" s="45"/>
      <c r="D56" s="48"/>
      <c r="E56" s="48"/>
      <c r="F56" s="48"/>
      <c r="G56" s="48"/>
      <c r="H56" s="28"/>
      <c r="I56" s="89"/>
      <c r="J56" s="89"/>
      <c r="K56" s="89"/>
      <c r="L56" s="89"/>
      <c r="M56" s="91"/>
      <c r="N56" s="91"/>
      <c r="O56" s="91"/>
      <c r="P56" s="91"/>
      <c r="Q56" s="91"/>
      <c r="R56" s="91"/>
      <c r="S56" s="91"/>
      <c r="T56" s="91"/>
      <c r="U56" s="91"/>
      <c r="V56" s="91"/>
      <c r="W56" s="91"/>
      <c r="X56" s="91"/>
      <c r="Y56" s="91"/>
      <c r="Z56" s="91"/>
      <c r="AA56" s="91"/>
      <c r="AB56" s="91"/>
      <c r="AC56" s="91"/>
      <c r="AD56" s="91"/>
      <c r="AE56" s="91"/>
      <c r="AF56" s="91"/>
      <c r="AG56" s="89"/>
      <c r="AH56" s="89"/>
      <c r="AI56" s="91"/>
      <c r="AJ56" s="91"/>
      <c r="AK56" s="91"/>
      <c r="AL56" s="224"/>
      <c r="AM56" s="91"/>
      <c r="AN56" s="226"/>
      <c r="AO56" s="91"/>
      <c r="AP56" s="91"/>
      <c r="AQ56" s="344"/>
      <c r="AR56" s="344"/>
      <c r="AS56" s="91"/>
      <c r="AT56" s="91"/>
      <c r="AU56" s="91"/>
      <c r="AV56" s="91"/>
      <c r="AW56" s="91"/>
      <c r="AX56" s="91"/>
      <c r="AY56" s="91"/>
      <c r="AZ56" s="91"/>
      <c r="BA56" s="91"/>
      <c r="BB56" s="91"/>
      <c r="BC56" s="267" t="str">
        <f>IF(OR(AT51&gt;AT45,AC45&gt;X45,AT53&lt;0,BE45&gt;BE43,BL45&gt;BL43,BQ45&gt;BQ43,BV45&gt;BV43),"Valeur erronée dans le plan de financement","")</f>
        <v/>
      </c>
      <c r="BD56" s="267"/>
      <c r="BE56" s="267"/>
      <c r="BF56" s="267"/>
      <c r="BG56" s="267"/>
      <c r="BH56" s="267"/>
      <c r="BI56" s="267"/>
      <c r="BJ56" s="267"/>
      <c r="BK56" s="267"/>
      <c r="BL56" s="267"/>
      <c r="BM56" s="267"/>
      <c r="BN56" s="267"/>
      <c r="BO56" s="267"/>
      <c r="BP56" s="267"/>
      <c r="BQ56" s="267"/>
      <c r="BR56" s="93"/>
      <c r="BS56" s="91"/>
      <c r="BT56" s="91"/>
      <c r="BU56" s="91"/>
      <c r="BV56" s="105"/>
      <c r="BW56" s="105"/>
      <c r="BX56" s="105"/>
      <c r="BY56" s="105"/>
      <c r="BZ56" s="105"/>
      <c r="CA56" s="105"/>
      <c r="CB56" s="105"/>
      <c r="CC56" s="105"/>
      <c r="CD56" s="105"/>
      <c r="CE56" s="105"/>
      <c r="CF56" s="105"/>
      <c r="CG56" s="105"/>
      <c r="CH56" s="105"/>
      <c r="CI56" s="105"/>
      <c r="CJ56" s="182"/>
      <c r="CK56" s="60"/>
      <c r="CL56" s="60"/>
      <c r="CM56" s="60"/>
      <c r="CN56" s="60"/>
      <c r="CO56" s="179"/>
    </row>
    <row r="57" spans="1:93" ht="9.75" customHeight="1" x14ac:dyDescent="0.25">
      <c r="A57" s="44"/>
      <c r="B57" s="44"/>
      <c r="C57" s="45"/>
      <c r="D57" s="48"/>
      <c r="E57" s="48"/>
      <c r="F57" s="48"/>
      <c r="G57" s="48"/>
      <c r="H57" s="28"/>
      <c r="I57" s="89"/>
      <c r="J57" s="89"/>
      <c r="K57" s="89"/>
      <c r="L57" s="89"/>
      <c r="M57" s="91"/>
      <c r="N57" s="91"/>
      <c r="O57" s="91"/>
      <c r="P57" s="91"/>
      <c r="Q57" s="91"/>
      <c r="R57" s="91"/>
      <c r="S57" s="91"/>
      <c r="T57" s="91"/>
      <c r="U57" s="91"/>
      <c r="V57" s="91"/>
      <c r="W57" s="91"/>
      <c r="X57" s="91"/>
      <c r="Y57" s="91"/>
      <c r="Z57" s="91"/>
      <c r="AA57" s="91"/>
      <c r="AB57" s="91"/>
      <c r="AC57" s="91"/>
      <c r="AD57" s="91"/>
      <c r="AE57" s="91"/>
      <c r="AF57" s="91"/>
      <c r="AG57" s="89"/>
      <c r="AH57" s="89"/>
      <c r="AI57" s="91"/>
      <c r="AJ57" s="91"/>
      <c r="AK57" s="91"/>
      <c r="AL57" s="91"/>
      <c r="AM57" s="91"/>
      <c r="AN57" s="91"/>
      <c r="AO57" s="91"/>
      <c r="AP57" s="91"/>
      <c r="AQ57" s="91"/>
      <c r="AR57" s="91"/>
      <c r="AS57" s="91"/>
      <c r="AT57" s="91"/>
      <c r="AU57" s="91"/>
      <c r="AV57" s="91"/>
      <c r="AW57" s="91"/>
      <c r="AX57" s="91"/>
      <c r="AY57" s="91"/>
      <c r="AZ57" s="91"/>
      <c r="BA57" s="91"/>
      <c r="BB57" s="91"/>
      <c r="BC57" s="267"/>
      <c r="BD57" s="267"/>
      <c r="BE57" s="267"/>
      <c r="BF57" s="267"/>
      <c r="BG57" s="267"/>
      <c r="BH57" s="267"/>
      <c r="BI57" s="267"/>
      <c r="BJ57" s="267"/>
      <c r="BK57" s="267"/>
      <c r="BL57" s="267"/>
      <c r="BM57" s="267"/>
      <c r="BN57" s="267"/>
      <c r="BO57" s="267"/>
      <c r="BP57" s="267"/>
      <c r="BQ57" s="267"/>
      <c r="BR57" s="91"/>
      <c r="BS57" s="91"/>
      <c r="BT57" s="91"/>
      <c r="BU57" s="91"/>
      <c r="BV57" s="105"/>
      <c r="BW57" s="105"/>
      <c r="BX57" s="105"/>
      <c r="BY57" s="105"/>
      <c r="BZ57" s="105"/>
      <c r="CA57" s="105"/>
      <c r="CB57" s="105"/>
      <c r="CC57" s="105"/>
      <c r="CD57" s="105"/>
      <c r="CE57" s="324" t="s">
        <v>123</v>
      </c>
      <c r="CF57" s="105"/>
      <c r="CG57" s="105"/>
      <c r="CH57" s="105"/>
      <c r="CI57" s="105"/>
      <c r="CJ57" s="182"/>
      <c r="CK57" s="60"/>
      <c r="CL57" s="48"/>
      <c r="CM57" s="48"/>
      <c r="CN57" s="48"/>
      <c r="CO57" s="48"/>
    </row>
    <row r="58" spans="1:93" ht="18" customHeight="1" x14ac:dyDescent="0.25">
      <c r="A58" s="44"/>
      <c r="B58" s="44"/>
      <c r="C58" s="45"/>
      <c r="D58" s="48"/>
      <c r="E58" s="48"/>
      <c r="F58" s="48"/>
      <c r="G58" s="48"/>
      <c r="H58" s="28"/>
      <c r="I58" s="89"/>
      <c r="J58" s="89"/>
      <c r="K58" s="89"/>
      <c r="L58" s="89"/>
      <c r="M58" s="91"/>
      <c r="N58" s="91"/>
      <c r="O58" s="91"/>
      <c r="P58" s="91"/>
      <c r="Q58" s="91"/>
      <c r="R58" s="91"/>
      <c r="S58" s="91"/>
      <c r="T58" s="91"/>
      <c r="U58" s="91"/>
      <c r="V58" s="91"/>
      <c r="W58" s="91"/>
      <c r="X58" s="91"/>
      <c r="Y58" s="91"/>
      <c r="Z58" s="91"/>
      <c r="AA58" s="91"/>
      <c r="AB58" s="91"/>
      <c r="AC58" s="352" t="s">
        <v>34</v>
      </c>
      <c r="AD58" s="352"/>
      <c r="AE58" s="352"/>
      <c r="AF58" s="352"/>
      <c r="AG58" s="89"/>
      <c r="AH58" s="89"/>
      <c r="AI58" s="97"/>
      <c r="AJ58" s="97"/>
      <c r="AK58" s="97"/>
      <c r="AL58" s="97"/>
      <c r="AM58" s="97"/>
      <c r="AN58" s="97"/>
      <c r="AO58" s="97"/>
      <c r="AP58" s="97"/>
      <c r="AQ58" s="97"/>
      <c r="AR58" s="97"/>
      <c r="AS58" s="97"/>
      <c r="AT58" s="354" t="s">
        <v>35</v>
      </c>
      <c r="AU58" s="354"/>
      <c r="AV58" s="354"/>
      <c r="AW58" s="354"/>
      <c r="AX58" s="205"/>
      <c r="AY58" s="205"/>
      <c r="AZ58" s="205"/>
      <c r="BA58" s="205"/>
      <c r="BB58" s="91"/>
      <c r="BC58" s="91"/>
      <c r="BD58" s="91"/>
      <c r="BE58" s="91"/>
      <c r="BF58" s="91"/>
      <c r="BG58" s="91"/>
      <c r="BH58" s="91"/>
      <c r="BI58" s="91"/>
      <c r="BJ58" s="91"/>
      <c r="BK58" s="91"/>
      <c r="BL58" s="91"/>
      <c r="BM58" s="91"/>
      <c r="BN58" s="91"/>
      <c r="BO58" s="91"/>
      <c r="BP58" s="91"/>
      <c r="BQ58" s="91"/>
      <c r="BR58" s="91"/>
      <c r="BS58" s="91"/>
      <c r="BT58" s="91"/>
      <c r="BU58" s="91"/>
      <c r="BV58" s="105"/>
      <c r="BW58" s="105"/>
      <c r="BX58" s="105"/>
      <c r="BY58" s="206"/>
      <c r="BZ58" s="206"/>
      <c r="CA58" s="206"/>
      <c r="CB58" s="206"/>
      <c r="CC58" s="206"/>
      <c r="CD58" s="206"/>
      <c r="CE58" s="324"/>
      <c r="CF58" s="206"/>
      <c r="CG58" s="206"/>
      <c r="CH58" s="206"/>
      <c r="CI58" s="206"/>
      <c r="CJ58" s="182"/>
      <c r="CK58" s="48"/>
      <c r="CL58" s="48"/>
      <c r="CM58" s="48"/>
      <c r="CN58" s="48"/>
      <c r="CO58" s="48"/>
    </row>
    <row r="59" spans="1:93" ht="17.25" customHeight="1" x14ac:dyDescent="0.25">
      <c r="A59" s="44"/>
      <c r="B59" s="44"/>
      <c r="C59" s="45"/>
      <c r="D59" s="48"/>
      <c r="E59" s="48"/>
      <c r="F59" s="48"/>
      <c r="G59" s="48"/>
      <c r="H59" s="28"/>
      <c r="I59" s="89"/>
      <c r="J59" s="89"/>
      <c r="K59" s="89"/>
      <c r="L59" s="89"/>
      <c r="M59" s="89"/>
      <c r="N59" s="89"/>
      <c r="O59" s="89"/>
      <c r="P59" s="89"/>
      <c r="Q59" s="89"/>
      <c r="R59" s="89"/>
      <c r="S59" s="89"/>
      <c r="T59" s="89"/>
      <c r="U59" s="207"/>
      <c r="V59" s="207"/>
      <c r="W59" s="207"/>
      <c r="X59" s="183"/>
      <c r="Y59" s="183"/>
      <c r="Z59" s="183"/>
      <c r="AA59" s="188"/>
      <c r="AB59" s="183"/>
      <c r="AC59" s="353"/>
      <c r="AD59" s="353"/>
      <c r="AE59" s="353"/>
      <c r="AF59" s="353"/>
      <c r="AG59" s="89"/>
      <c r="AH59" s="89"/>
      <c r="AI59" s="89"/>
      <c r="AJ59" s="89"/>
      <c r="AK59" s="89"/>
      <c r="AL59" s="89"/>
      <c r="AM59" s="89"/>
      <c r="AN59" s="89"/>
      <c r="AO59" s="89"/>
      <c r="AP59" s="89"/>
      <c r="AQ59" s="89"/>
      <c r="AR59" s="89"/>
      <c r="AS59" s="89"/>
      <c r="AT59" s="355"/>
      <c r="AU59" s="355"/>
      <c r="AV59" s="355"/>
      <c r="AW59" s="355"/>
      <c r="AX59" s="205"/>
      <c r="AY59" s="205"/>
      <c r="AZ59" s="205"/>
      <c r="BA59" s="205"/>
      <c r="BB59" s="91"/>
      <c r="BC59" s="91"/>
      <c r="BD59" s="91"/>
      <c r="BE59" s="91"/>
      <c r="BF59" s="91"/>
      <c r="BG59" s="91"/>
      <c r="BH59" s="89"/>
      <c r="BI59" s="105"/>
      <c r="BJ59" s="105"/>
      <c r="BK59" s="105"/>
      <c r="BL59" s="105"/>
      <c r="BM59" s="105"/>
      <c r="BN59" s="105"/>
      <c r="BO59" s="105"/>
      <c r="BP59" s="105"/>
      <c r="BQ59" s="105"/>
      <c r="BR59" s="105"/>
      <c r="BS59" s="105"/>
      <c r="BT59" s="105"/>
      <c r="BU59" s="105"/>
      <c r="BV59" s="105"/>
      <c r="BW59" s="105"/>
      <c r="BX59" s="105"/>
      <c r="BY59" s="206"/>
      <c r="BZ59" s="206"/>
      <c r="CA59" s="206"/>
      <c r="CB59" s="208"/>
      <c r="CC59" s="208"/>
      <c r="CD59" s="206"/>
      <c r="CE59" s="324"/>
      <c r="CF59" s="208"/>
      <c r="CG59" s="208"/>
      <c r="CH59" s="208"/>
      <c r="CI59" s="208"/>
      <c r="CJ59" s="182"/>
      <c r="CK59" s="48"/>
      <c r="CL59" s="48"/>
      <c r="CM59" s="48"/>
      <c r="CN59" s="48"/>
      <c r="CO59" s="48"/>
    </row>
    <row r="60" spans="1:93" ht="14.25" customHeight="1" x14ac:dyDescent="0.25">
      <c r="A60" s="44"/>
      <c r="B60" s="44"/>
      <c r="C60" s="45"/>
      <c r="D60" s="49"/>
      <c r="E60" s="49"/>
      <c r="F60" s="49"/>
      <c r="G60" s="49"/>
      <c r="H60" s="49"/>
      <c r="I60" s="105"/>
      <c r="J60" s="105"/>
      <c r="K60" s="105"/>
      <c r="L60" s="105"/>
      <c r="M60" s="105"/>
      <c r="N60" s="105"/>
      <c r="O60" s="105"/>
      <c r="P60" s="105"/>
      <c r="Q60" s="105"/>
      <c r="R60" s="105"/>
      <c r="S60" s="105"/>
      <c r="T60" s="105"/>
      <c r="U60" s="105"/>
      <c r="V60" s="105"/>
      <c r="W60" s="105"/>
      <c r="X60" s="105"/>
      <c r="Y60" s="105"/>
      <c r="Z60" s="105"/>
      <c r="AA60" s="105"/>
      <c r="AB60" s="105"/>
      <c r="AC60" s="356" t="str">
        <f>IFERROR(IF(AD23="Oui","",(AC47*IF(AD21="Oui",Taux!$C$15,Taux!$C$12)+AC49*Taux!$C$11+AC51*Taux!$C$13)/(AC47+AC49+AC51)),"")</f>
        <v/>
      </c>
      <c r="AD60" s="357"/>
      <c r="AE60" s="357"/>
      <c r="AF60" s="358"/>
      <c r="AG60" s="89"/>
      <c r="AH60" s="89"/>
      <c r="AI60" s="136">
        <f>IF(AI47&lt;0,AI47,0)+IF(AI49&lt;0,AI49,0)+IF(AI51&lt;0,AI51,0)+IF(AI53&lt;0,AI53,0)+IF(AH55&lt;0,AH55,0)</f>
        <v>0</v>
      </c>
      <c r="AJ60" s="136"/>
      <c r="AK60" s="136">
        <f t="shared" ref="AK60" si="0">IF(AK47&lt;0,AK47,0)+IF(AK49&lt;0,AK49,0)+IF(AK51&lt;0,AK51,0)+IF(AK53&lt;0,AK53,0)+IF(AK55&lt;0,AK55,0)</f>
        <v>0</v>
      </c>
      <c r="AL60" s="136"/>
      <c r="AM60" s="136">
        <f>IF(AM47&lt;0,AM47,0)+IF(AM49&lt;0,AM49,0)+IF(AM51&lt;0,AM51,0)+IF(AM53&lt;0,AM53,0)+IF(AM55&lt;0,AM55,0)</f>
        <v>0</v>
      </c>
      <c r="AN60" s="136"/>
      <c r="AO60" s="136"/>
      <c r="AP60" s="136"/>
      <c r="AQ60" s="90"/>
      <c r="AR60" s="90"/>
      <c r="AS60" s="90"/>
      <c r="AT60" s="356" t="str">
        <f>IFERROR(($AT$47*IF(AD21="Oui",Taux!$B$15,Taux!$B$12)+$AT$49*Taux!$B$11+($AT$51+$AT$53)*Taux!$B$13+$AT$55*Taux!$B$14)/($AT$47+$AT$49+$AT$51+$AT$53+$AT$55),"")</f>
        <v/>
      </c>
      <c r="AU60" s="357"/>
      <c r="AV60" s="357"/>
      <c r="AW60" s="358"/>
      <c r="AX60" s="209"/>
      <c r="AY60" s="209"/>
      <c r="AZ60" s="209"/>
      <c r="BA60" s="209"/>
      <c r="BB60" s="91"/>
      <c r="BC60" s="91"/>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206"/>
      <c r="BZ60" s="206"/>
      <c r="CA60" s="206"/>
      <c r="CB60" s="206"/>
      <c r="CC60" s="206"/>
      <c r="CD60" s="206"/>
      <c r="CE60" s="58">
        <f>MAX(ROUND((AH55+AC55+CA55+Q55)-0.9*CJ55,0),0)</f>
        <v>0</v>
      </c>
      <c r="CF60" s="206"/>
      <c r="CG60" s="206"/>
      <c r="CH60" s="206"/>
      <c r="CI60" s="105"/>
      <c r="CJ60" s="182"/>
      <c r="CK60" s="48"/>
      <c r="CL60" s="48"/>
      <c r="CM60" s="48"/>
      <c r="CN60" s="48"/>
      <c r="CO60" s="48"/>
    </row>
    <row r="61" spans="1:93" ht="9.75" customHeight="1" x14ac:dyDescent="0.25">
      <c r="A61" s="44"/>
      <c r="B61" s="44"/>
      <c r="C61" s="45"/>
      <c r="D61" s="49"/>
      <c r="E61" s="49"/>
      <c r="F61" s="49"/>
      <c r="G61" s="49"/>
      <c r="H61" s="49"/>
      <c r="I61" s="105"/>
      <c r="J61" s="105"/>
      <c r="K61" s="105"/>
      <c r="L61" s="105"/>
      <c r="M61" s="105"/>
      <c r="N61" s="105"/>
      <c r="O61" s="105"/>
      <c r="P61" s="105"/>
      <c r="Q61" s="105"/>
      <c r="R61" s="105"/>
      <c r="S61" s="105"/>
      <c r="T61" s="105"/>
      <c r="U61" s="105"/>
      <c r="V61" s="105"/>
      <c r="W61" s="105"/>
      <c r="X61" s="105"/>
      <c r="Y61" s="105"/>
      <c r="Z61" s="105"/>
      <c r="AA61" s="105"/>
      <c r="AB61" s="105"/>
      <c r="AC61" s="105"/>
      <c r="AD61" s="105"/>
      <c r="AE61" s="105"/>
      <c r="AF61" s="105"/>
      <c r="AG61" s="105"/>
      <c r="AH61" s="105"/>
      <c r="AI61" s="105"/>
      <c r="AJ61" s="105"/>
      <c r="AK61" s="105"/>
      <c r="AL61" s="105"/>
      <c r="AM61" s="105"/>
      <c r="AN61" s="105"/>
      <c r="AO61" s="105"/>
      <c r="AP61" s="105"/>
      <c r="AQ61" s="105"/>
      <c r="AR61" s="105"/>
      <c r="AS61" s="105"/>
      <c r="AT61" s="105"/>
      <c r="AU61" s="105"/>
      <c r="AV61" s="105"/>
      <c r="AW61" s="105"/>
      <c r="AX61" s="105"/>
      <c r="AY61" s="105"/>
      <c r="AZ61" s="105"/>
      <c r="BA61" s="105"/>
      <c r="BB61" s="105"/>
      <c r="BC61" s="105"/>
      <c r="BD61" s="105"/>
      <c r="BE61" s="105"/>
      <c r="BF61" s="105"/>
      <c r="BG61" s="105"/>
      <c r="BH61" s="105"/>
      <c r="BI61" s="105"/>
      <c r="BJ61" s="105"/>
      <c r="BK61" s="105"/>
      <c r="BL61" s="105"/>
      <c r="BM61" s="105"/>
      <c r="BN61" s="105"/>
      <c r="BO61" s="105"/>
      <c r="BP61" s="105"/>
      <c r="BQ61" s="105"/>
      <c r="BR61" s="105"/>
      <c r="BS61" s="105"/>
      <c r="BT61" s="105"/>
      <c r="BU61" s="105"/>
      <c r="BV61" s="105"/>
      <c r="BW61" s="105"/>
      <c r="BX61" s="105"/>
      <c r="BY61" s="206"/>
      <c r="BZ61" s="206"/>
      <c r="CA61" s="206"/>
      <c r="CB61" s="105"/>
      <c r="CC61" s="105"/>
      <c r="CD61" s="206"/>
      <c r="CE61" s="105"/>
      <c r="CF61" s="105"/>
      <c r="CG61" s="105"/>
      <c r="CH61" s="105"/>
      <c r="CI61" s="105"/>
      <c r="CJ61" s="182"/>
      <c r="CK61" s="48"/>
      <c r="CL61" s="48"/>
      <c r="CM61" s="48"/>
      <c r="CN61" s="48"/>
      <c r="CO61" s="48"/>
    </row>
    <row r="62" spans="1:93" ht="9.75" customHeight="1" x14ac:dyDescent="0.25">
      <c r="A62" s="44"/>
      <c r="B62" s="44"/>
      <c r="C62" s="45"/>
      <c r="D62" s="45"/>
      <c r="E62" s="45"/>
      <c r="F62" s="45"/>
      <c r="G62" s="45"/>
      <c r="H62" s="45"/>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210"/>
    </row>
    <row r="63" spans="1:93" ht="17.25" hidden="1" customHeight="1" x14ac:dyDescent="0.25">
      <c r="A63" s="44"/>
      <c r="B63" s="44"/>
      <c r="C63" s="45"/>
      <c r="D63" s="45"/>
      <c r="E63" s="45"/>
      <c r="F63" s="45"/>
      <c r="G63" s="45"/>
      <c r="H63" s="45"/>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359">
        <f>AT47+AT49+AT51+AT53+AT55</f>
        <v>0</v>
      </c>
      <c r="AU63" s="360"/>
      <c r="AV63" s="360"/>
      <c r="AW63" s="360"/>
      <c r="AX63" s="211"/>
      <c r="AY63" s="211"/>
      <c r="AZ63" s="211"/>
      <c r="BA63" s="211"/>
      <c r="BB63" s="211"/>
      <c r="BC63" s="211"/>
      <c r="BD63" s="102"/>
      <c r="BE63" s="102"/>
      <c r="BF63" s="102"/>
      <c r="BG63" s="102"/>
      <c r="BH63" s="102"/>
      <c r="BI63" s="102"/>
      <c r="BJ63" s="102"/>
      <c r="BK63" s="102"/>
      <c r="BL63" s="102"/>
      <c r="BM63" s="102"/>
      <c r="BN63" s="102"/>
      <c r="BO63" s="102"/>
      <c r="BP63" s="102"/>
      <c r="BQ63" s="102"/>
      <c r="BR63" s="102"/>
      <c r="BS63" s="102"/>
      <c r="BT63" s="102"/>
      <c r="BU63" s="102"/>
      <c r="BV63" s="102"/>
      <c r="BW63" s="102"/>
      <c r="BX63" s="102"/>
      <c r="BY63" s="102"/>
      <c r="BZ63" s="102"/>
      <c r="CA63" s="102"/>
      <c r="CB63" s="102"/>
      <c r="CC63" s="102"/>
      <c r="CD63" s="102"/>
      <c r="CE63" s="102"/>
      <c r="CF63" s="102"/>
      <c r="CG63" s="102"/>
      <c r="CH63" s="102"/>
      <c r="CI63" s="102"/>
      <c r="CJ63" s="210"/>
    </row>
    <row r="64" spans="1:93" ht="9.75" hidden="1" customHeight="1" x14ac:dyDescent="0.25">
      <c r="A64" s="45"/>
      <c r="B64" s="45"/>
      <c r="C64" s="45"/>
      <c r="D64" s="45"/>
      <c r="E64" s="45"/>
      <c r="F64" s="45"/>
      <c r="G64" s="45"/>
      <c r="H64" s="45"/>
      <c r="I64" s="102"/>
      <c r="J64" s="102"/>
      <c r="K64" s="102"/>
      <c r="L64" s="102"/>
      <c r="M64" s="102"/>
      <c r="N64" s="102"/>
      <c r="O64" s="102"/>
      <c r="P64" s="102"/>
      <c r="Q64" s="102"/>
      <c r="R64" s="102"/>
      <c r="S64" s="102"/>
      <c r="T64" s="102"/>
      <c r="U64" s="102"/>
      <c r="V64" s="102"/>
      <c r="W64" s="102"/>
      <c r="X64" s="102"/>
      <c r="Y64" s="102"/>
      <c r="Z64" s="102"/>
      <c r="AA64" s="102"/>
      <c r="AB64" s="210"/>
      <c r="AC64" s="210"/>
      <c r="AD64" s="210"/>
      <c r="AE64" s="210"/>
      <c r="AF64" s="210"/>
      <c r="AG64" s="210"/>
      <c r="AH64" s="210"/>
      <c r="AI64" s="210"/>
      <c r="AJ64" s="210"/>
      <c r="AK64" s="210"/>
      <c r="AL64" s="210"/>
      <c r="AM64" s="210"/>
      <c r="AN64" s="210"/>
      <c r="AO64" s="210"/>
      <c r="AP64" s="210"/>
      <c r="AQ64" s="210"/>
      <c r="AR64" s="210"/>
      <c r="AS64" s="210"/>
      <c r="AT64" s="210"/>
      <c r="AU64" s="210"/>
      <c r="AV64" s="210"/>
      <c r="AW64" s="210"/>
      <c r="AX64" s="210"/>
      <c r="AY64" s="210"/>
      <c r="AZ64" s="210"/>
      <c r="BA64" s="210"/>
      <c r="BB64" s="210"/>
      <c r="BC64" s="210"/>
      <c r="BD64" s="210"/>
      <c r="BE64" s="210"/>
      <c r="BF64" s="210"/>
      <c r="BG64" s="210"/>
      <c r="BH64" s="210"/>
      <c r="BI64" s="210"/>
      <c r="BJ64" s="210"/>
      <c r="BK64" s="210"/>
      <c r="BL64" s="210"/>
      <c r="BM64" s="210"/>
      <c r="BN64" s="210"/>
      <c r="BO64" s="210"/>
      <c r="BP64" s="210"/>
      <c r="BQ64" s="210"/>
      <c r="BR64" s="102"/>
      <c r="BS64" s="102"/>
      <c r="BT64" s="102"/>
      <c r="BU64" s="102"/>
      <c r="BV64" s="102"/>
      <c r="BW64" s="102"/>
      <c r="BX64" s="102"/>
      <c r="BY64" s="102"/>
      <c r="BZ64" s="102"/>
      <c r="CA64" s="102"/>
      <c r="CB64" s="102"/>
      <c r="CC64" s="102"/>
      <c r="CD64" s="102"/>
      <c r="CE64" s="102"/>
      <c r="CF64" s="102"/>
      <c r="CG64" s="102"/>
      <c r="CH64" s="102"/>
      <c r="CI64" s="102"/>
      <c r="CJ64" s="210"/>
    </row>
    <row r="65" spans="1:88" ht="18.75" hidden="1" customHeight="1" x14ac:dyDescent="0.25">
      <c r="A65" s="45"/>
      <c r="B65" s="45"/>
      <c r="C65" s="45"/>
      <c r="D65" s="45"/>
      <c r="E65" s="45"/>
      <c r="F65" s="45"/>
      <c r="G65" s="45"/>
      <c r="H65" s="45"/>
      <c r="I65" s="102"/>
      <c r="J65" s="102"/>
      <c r="K65" s="102"/>
      <c r="L65" s="102"/>
      <c r="M65" s="102"/>
      <c r="N65" s="102"/>
      <c r="O65" s="102"/>
      <c r="P65" s="102"/>
      <c r="Q65" s="102"/>
      <c r="R65" s="102"/>
      <c r="S65" s="102"/>
      <c r="T65" s="102"/>
      <c r="U65" s="102"/>
      <c r="V65" s="102"/>
      <c r="W65" s="102"/>
      <c r="X65" s="102"/>
      <c r="Y65" s="102"/>
      <c r="Z65" s="102"/>
      <c r="AA65" s="102"/>
      <c r="AB65" s="210"/>
      <c r="AC65" s="210"/>
      <c r="AD65" s="210"/>
      <c r="AE65" s="210"/>
      <c r="AF65" s="210"/>
      <c r="AG65" s="210"/>
      <c r="AH65" s="210"/>
      <c r="AI65" s="210"/>
      <c r="AJ65" s="210"/>
      <c r="AK65" s="210"/>
      <c r="AL65" s="210"/>
      <c r="AM65" s="210"/>
      <c r="AN65" s="210"/>
      <c r="AO65" s="210"/>
      <c r="AP65" s="210"/>
      <c r="AQ65" s="210"/>
      <c r="AR65" s="210"/>
      <c r="AS65" s="210"/>
      <c r="AT65" s="350">
        <f>AT45-AT63</f>
        <v>0</v>
      </c>
      <c r="AU65" s="351"/>
      <c r="AV65" s="351"/>
      <c r="AW65" s="351"/>
      <c r="AX65" s="212"/>
      <c r="AY65" s="212"/>
      <c r="AZ65" s="212"/>
      <c r="BA65" s="212"/>
      <c r="BB65" s="212"/>
      <c r="BC65" s="212"/>
      <c r="BD65" s="210"/>
      <c r="BE65" s="210"/>
      <c r="BF65" s="210"/>
      <c r="BG65" s="210"/>
      <c r="BH65" s="210"/>
      <c r="BI65" s="210"/>
      <c r="BJ65" s="210"/>
      <c r="BK65" s="210"/>
      <c r="BL65" s="210"/>
      <c r="BM65" s="210"/>
      <c r="BN65" s="210"/>
      <c r="BO65" s="210"/>
      <c r="BP65" s="210"/>
      <c r="BQ65" s="210"/>
      <c r="BR65" s="102"/>
      <c r="BS65" s="102"/>
      <c r="BT65" s="102"/>
      <c r="BU65" s="102"/>
      <c r="BV65" s="102"/>
      <c r="BW65" s="102"/>
      <c r="BX65" s="102"/>
      <c r="BY65" s="102"/>
      <c r="BZ65" s="102"/>
      <c r="CA65" s="102"/>
      <c r="CB65" s="102"/>
      <c r="CC65" s="102"/>
      <c r="CD65" s="102"/>
      <c r="CE65" s="102"/>
      <c r="CF65" s="102"/>
      <c r="CG65" s="102"/>
      <c r="CH65" s="102"/>
      <c r="CI65" s="102"/>
      <c r="CJ65" s="210"/>
    </row>
    <row r="66" spans="1:88" ht="9.75" customHeight="1" x14ac:dyDescent="0.25">
      <c r="A66" s="45"/>
      <c r="B66" s="45"/>
      <c r="C66" s="45"/>
      <c r="D66" s="45"/>
      <c r="E66" s="45"/>
      <c r="F66" s="45"/>
      <c r="G66" s="45"/>
      <c r="H66" s="45"/>
      <c r="I66" s="102"/>
      <c r="J66" s="102"/>
      <c r="K66" s="102"/>
      <c r="L66" s="102"/>
      <c r="M66" s="102"/>
      <c r="N66" s="102"/>
      <c r="O66" s="102"/>
      <c r="P66" s="102"/>
      <c r="Q66" s="102"/>
      <c r="R66" s="102"/>
      <c r="S66" s="102"/>
      <c r="T66" s="102"/>
      <c r="U66" s="210"/>
      <c r="V66" s="210"/>
      <c r="W66" s="210"/>
      <c r="X66" s="210"/>
      <c r="Y66" s="210"/>
      <c r="Z66" s="210"/>
      <c r="AA66" s="210"/>
      <c r="AB66" s="210"/>
      <c r="AC66" s="210"/>
      <c r="AD66" s="210"/>
      <c r="AE66" s="210"/>
      <c r="AF66" s="210"/>
      <c r="AG66" s="210"/>
      <c r="AH66" s="210"/>
      <c r="AI66" s="210"/>
      <c r="AJ66" s="210"/>
      <c r="AK66" s="210"/>
      <c r="AL66" s="210"/>
      <c r="AM66" s="210"/>
      <c r="AN66" s="210"/>
      <c r="AO66" s="210"/>
      <c r="AP66" s="210"/>
      <c r="AQ66" s="210"/>
      <c r="AR66" s="210"/>
      <c r="AS66" s="210"/>
      <c r="AT66" s="210"/>
      <c r="AU66" s="210"/>
      <c r="AV66" s="210"/>
      <c r="AW66" s="210"/>
      <c r="AX66" s="210"/>
      <c r="AY66" s="210"/>
      <c r="AZ66" s="210"/>
      <c r="BA66" s="210"/>
      <c r="BB66" s="210"/>
      <c r="BC66" s="210"/>
      <c r="BD66" s="210"/>
      <c r="BE66" s="210"/>
      <c r="BF66" s="210"/>
      <c r="BG66" s="210"/>
      <c r="BH66" s="210"/>
      <c r="BI66" s="210"/>
      <c r="BJ66" s="210"/>
      <c r="BK66" s="210"/>
      <c r="BL66" s="210"/>
      <c r="BM66" s="210"/>
      <c r="BN66" s="210"/>
      <c r="BO66" s="210"/>
      <c r="BP66" s="210"/>
      <c r="BQ66" s="210"/>
      <c r="BR66" s="210"/>
      <c r="BS66" s="102"/>
      <c r="BT66" s="102"/>
      <c r="BU66" s="102"/>
      <c r="BV66" s="102"/>
      <c r="BW66" s="102"/>
      <c r="BX66" s="102"/>
      <c r="BY66" s="102"/>
      <c r="BZ66" s="102"/>
      <c r="CA66" s="102"/>
      <c r="CB66" s="102"/>
      <c r="CC66" s="102"/>
      <c r="CD66" s="102"/>
      <c r="CE66" s="233"/>
      <c r="CF66" s="102"/>
      <c r="CG66" s="102"/>
      <c r="CH66" s="102"/>
      <c r="CI66" s="102"/>
      <c r="CJ66" s="213"/>
    </row>
    <row r="67" spans="1:88" ht="15.75" customHeight="1" x14ac:dyDescent="0.25">
      <c r="A67" s="45"/>
      <c r="B67" s="45"/>
      <c r="C67" s="45"/>
      <c r="D67" s="45"/>
      <c r="E67" s="45"/>
      <c r="F67" s="45"/>
      <c r="G67" s="45"/>
      <c r="H67" s="45"/>
      <c r="I67" s="102"/>
      <c r="J67" s="102"/>
      <c r="K67" s="210"/>
      <c r="L67" s="210"/>
      <c r="M67" s="210"/>
      <c r="N67" s="210"/>
      <c r="O67" s="210"/>
      <c r="P67" s="210"/>
      <c r="Q67" s="210"/>
      <c r="R67" s="210"/>
      <c r="S67" s="210"/>
      <c r="T67" s="210"/>
      <c r="U67" s="210"/>
      <c r="V67" s="210"/>
      <c r="W67" s="210"/>
      <c r="X67" s="210"/>
      <c r="Y67" s="210"/>
      <c r="Z67" s="210"/>
      <c r="AA67" s="212" t="str">
        <f>IF(OR(AA47="Surfinancement*",AA49="Surfinancement*",AA55="Surfinancement*"),"*L'ensemble des financements sur cette typologie (autres prêts, subventions, PHB 2.0, Booster, fonds propres) sont supérieurs au prix de revient de cette typologie. Vous pouvez diminuer les montants de PHB 2.0 et/ou Booster","")</f>
        <v/>
      </c>
      <c r="AB67" s="212"/>
      <c r="AC67" s="212"/>
      <c r="AD67" s="212"/>
      <c r="AE67" s="212"/>
      <c r="AF67" s="212"/>
      <c r="AG67" s="212"/>
      <c r="AH67" s="212"/>
      <c r="AI67" s="212"/>
      <c r="AJ67" s="212"/>
      <c r="AK67" s="212"/>
      <c r="AL67" s="212"/>
      <c r="AM67" s="212"/>
      <c r="AN67" s="212"/>
      <c r="AO67" s="212"/>
      <c r="AP67" s="212"/>
      <c r="AQ67" s="212"/>
      <c r="AR67" s="212"/>
      <c r="AS67" s="212"/>
      <c r="AT67" s="212"/>
      <c r="AU67" s="212"/>
      <c r="AV67" s="212"/>
      <c r="AW67" s="212"/>
      <c r="AX67" s="212"/>
      <c r="AY67" s="212"/>
      <c r="AZ67" s="212"/>
      <c r="BB67" s="212"/>
      <c r="BC67" s="212"/>
      <c r="BD67" s="212"/>
      <c r="BE67" s="212"/>
      <c r="BF67" s="212"/>
      <c r="BG67" s="212"/>
      <c r="BH67" s="212"/>
      <c r="BI67" s="212"/>
      <c r="BJ67" s="212"/>
      <c r="BK67" s="212"/>
      <c r="BL67" s="212"/>
      <c r="BM67" s="212"/>
      <c r="BN67" s="212"/>
      <c r="BO67" s="212"/>
      <c r="BP67" s="212"/>
      <c r="BQ67" s="212"/>
      <c r="BR67" s="212"/>
      <c r="BS67" s="212"/>
      <c r="BT67" s="212"/>
      <c r="BU67" s="212"/>
      <c r="BV67" s="212"/>
      <c r="BW67" s="102"/>
      <c r="BX67" s="102"/>
      <c r="BY67" s="102"/>
      <c r="BZ67" s="102"/>
      <c r="CA67" s="102"/>
      <c r="CB67" s="210"/>
      <c r="CC67" s="210"/>
      <c r="CD67" s="102"/>
      <c r="CE67" s="210"/>
      <c r="CF67" s="210"/>
      <c r="CG67" s="210"/>
      <c r="CH67" s="210"/>
      <c r="CI67" s="210"/>
      <c r="CJ67" s="210"/>
    </row>
    <row r="68" spans="1:88" ht="9" customHeight="1" x14ac:dyDescent="0.25">
      <c r="A68" s="45"/>
      <c r="B68" s="45"/>
      <c r="C68" s="45"/>
      <c r="D68" s="45"/>
      <c r="E68" s="45"/>
      <c r="F68" s="45"/>
      <c r="G68" s="45"/>
      <c r="H68" s="45"/>
      <c r="I68" s="102"/>
      <c r="J68" s="102"/>
      <c r="K68" s="210"/>
      <c r="L68" s="210"/>
      <c r="M68" s="210"/>
      <c r="N68" s="210"/>
      <c r="O68" s="210"/>
      <c r="P68" s="210"/>
      <c r="Q68" s="210"/>
      <c r="R68" s="210"/>
      <c r="S68" s="210"/>
      <c r="T68" s="210"/>
      <c r="U68" s="210"/>
      <c r="V68" s="210"/>
      <c r="W68" s="210"/>
      <c r="X68" s="210"/>
      <c r="Y68" s="210"/>
      <c r="Z68" s="210"/>
      <c r="AA68" s="212"/>
      <c r="AB68" s="212"/>
      <c r="AC68" s="212"/>
      <c r="AD68" s="212"/>
      <c r="AE68" s="212"/>
      <c r="AF68" s="212"/>
      <c r="AG68" s="212"/>
      <c r="AH68" s="212"/>
      <c r="AI68" s="212"/>
      <c r="AJ68" s="212"/>
      <c r="AK68" s="212"/>
      <c r="AL68" s="212"/>
      <c r="AM68" s="212"/>
      <c r="AN68" s="212"/>
      <c r="AO68" s="212"/>
      <c r="AP68" s="212"/>
      <c r="AQ68" s="212"/>
      <c r="AR68" s="212"/>
      <c r="AS68" s="212"/>
      <c r="AT68" s="212"/>
      <c r="AU68" s="212"/>
      <c r="AV68" s="212"/>
      <c r="AW68" s="212"/>
      <c r="AX68" s="212"/>
      <c r="AY68" s="212"/>
      <c r="AZ68" s="212"/>
      <c r="BA68" s="212"/>
      <c r="BB68" s="212"/>
      <c r="BC68" s="212"/>
      <c r="BD68" s="212"/>
      <c r="BE68" s="212"/>
      <c r="BF68" s="212"/>
      <c r="BG68" s="212"/>
      <c r="BH68" s="212"/>
      <c r="BI68" s="212"/>
      <c r="BJ68" s="212"/>
      <c r="BK68" s="212"/>
      <c r="BL68" s="212"/>
      <c r="BM68" s="212"/>
      <c r="BN68" s="212"/>
      <c r="BO68" s="212"/>
      <c r="BP68" s="212"/>
      <c r="BQ68" s="212"/>
      <c r="BR68" s="212"/>
      <c r="BS68" s="212"/>
      <c r="BT68" s="212"/>
      <c r="BU68" s="212"/>
      <c r="BV68" s="212"/>
      <c r="BW68" s="102"/>
      <c r="BX68" s="102"/>
      <c r="BY68" s="102"/>
      <c r="BZ68" s="102"/>
      <c r="CA68" s="102"/>
      <c r="CB68" s="210"/>
      <c r="CC68" s="210"/>
      <c r="CD68" s="102"/>
      <c r="CE68" s="210"/>
      <c r="CF68" s="210"/>
      <c r="CG68" s="210"/>
      <c r="CH68" s="210"/>
      <c r="CI68" s="210"/>
      <c r="CJ68" s="210"/>
    </row>
    <row r="69" spans="1:88" ht="9" customHeight="1" x14ac:dyDescent="0.25">
      <c r="A69" s="45"/>
      <c r="B69" s="45"/>
      <c r="C69" s="45"/>
      <c r="D69" s="45"/>
      <c r="E69" s="45"/>
      <c r="F69" s="45"/>
      <c r="G69" s="45"/>
      <c r="H69" s="45"/>
      <c r="I69" s="45"/>
      <c r="J69" s="45"/>
      <c r="BS69" s="45"/>
      <c r="BT69" s="45"/>
      <c r="BU69" s="45"/>
      <c r="BV69" s="45"/>
      <c r="BW69" s="45"/>
      <c r="BX69" s="45"/>
      <c r="BY69" s="45"/>
      <c r="BZ69" s="45"/>
      <c r="CA69" s="45"/>
      <c r="CD69" s="45"/>
    </row>
    <row r="70" spans="1:88" ht="9" customHeight="1" x14ac:dyDescent="0.25">
      <c r="A70" s="45"/>
      <c r="B70" s="45"/>
      <c r="C70" s="45"/>
      <c r="D70" s="45"/>
      <c r="E70" s="45"/>
      <c r="F70" s="45"/>
      <c r="G70" s="45"/>
      <c r="H70" s="45"/>
      <c r="I70" s="45"/>
      <c r="J70" s="45"/>
      <c r="BS70" s="45"/>
      <c r="BT70" s="45"/>
      <c r="BU70" s="45"/>
      <c r="BV70" s="45"/>
      <c r="BW70" s="45"/>
      <c r="BX70" s="45"/>
      <c r="BY70" s="45"/>
      <c r="BZ70" s="45"/>
      <c r="CA70" s="45"/>
      <c r="CD70" s="45"/>
    </row>
    <row r="71" spans="1:88" ht="9" customHeight="1" x14ac:dyDescent="0.25">
      <c r="A71" s="45"/>
      <c r="B71" s="45"/>
      <c r="C71" s="45"/>
      <c r="D71" s="45"/>
      <c r="E71" s="45"/>
      <c r="F71" s="45"/>
      <c r="G71" s="45"/>
      <c r="H71" s="45"/>
      <c r="I71" s="45"/>
      <c r="J71" s="45"/>
      <c r="BS71" s="45"/>
      <c r="BT71" s="45"/>
      <c r="BU71" s="45"/>
      <c r="BV71" s="45"/>
      <c r="BW71" s="45"/>
      <c r="BX71" s="45"/>
      <c r="BY71" s="45"/>
      <c r="BZ71" s="45"/>
      <c r="CA71" s="45"/>
      <c r="CD71" s="45"/>
    </row>
    <row r="72" spans="1:88" ht="9" customHeight="1" x14ac:dyDescent="0.25">
      <c r="A72" s="45"/>
      <c r="B72" s="45"/>
      <c r="C72" s="45"/>
      <c r="D72" s="45"/>
      <c r="E72" s="45"/>
      <c r="F72" s="45"/>
      <c r="G72" s="45"/>
      <c r="H72" s="45"/>
      <c r="I72" s="45"/>
      <c r="J72" s="45"/>
      <c r="BS72" s="45"/>
      <c r="BT72" s="45"/>
      <c r="BU72" s="45"/>
      <c r="BV72" s="45"/>
      <c r="BW72" s="45"/>
      <c r="BX72" s="45"/>
      <c r="BY72" s="45"/>
      <c r="BZ72" s="45"/>
      <c r="CA72" s="45"/>
      <c r="CD72" s="45"/>
    </row>
    <row r="73" spans="1:88" ht="9" customHeight="1" x14ac:dyDescent="0.25"/>
    <row r="74" spans="1:88" ht="9" customHeight="1" x14ac:dyDescent="0.25"/>
    <row r="75" spans="1:88" ht="9" customHeight="1" x14ac:dyDescent="0.25"/>
    <row r="76" spans="1:88" ht="9" customHeight="1" x14ac:dyDescent="0.25"/>
    <row r="77" spans="1:88" ht="9" customHeight="1" x14ac:dyDescent="0.25"/>
    <row r="78" spans="1:88" ht="9" customHeight="1" x14ac:dyDescent="0.25"/>
    <row r="79" spans="1:88" ht="9" customHeight="1" x14ac:dyDescent="0.25"/>
    <row r="80" spans="1:88" ht="9" customHeight="1" x14ac:dyDescent="0.25"/>
    <row r="81" ht="9" customHeight="1" x14ac:dyDescent="0.25"/>
    <row r="82" ht="15.75" customHeight="1" x14ac:dyDescent="0.25"/>
    <row r="83" ht="15.75" customHeight="1" x14ac:dyDescent="0.25"/>
    <row r="84" ht="15.75" customHeight="1" x14ac:dyDescent="0.25"/>
    <row r="85" ht="15.75" customHeight="1" x14ac:dyDescent="0.25"/>
    <row r="86" ht="15.75" customHeight="1" x14ac:dyDescent="0.25"/>
    <row r="87" ht="6.75" customHeight="1" x14ac:dyDescent="0.25"/>
    <row r="88" ht="6.75" customHeight="1" x14ac:dyDescent="0.25"/>
    <row r="89" ht="6.75" customHeight="1" x14ac:dyDescent="0.25"/>
    <row r="90" ht="6.75" customHeight="1" x14ac:dyDescent="0.25"/>
    <row r="91" ht="6.75" customHeight="1" x14ac:dyDescent="0.25"/>
    <row r="92" ht="6.75" customHeight="1" x14ac:dyDescent="0.25"/>
    <row r="93" ht="6.75" customHeight="1" x14ac:dyDescent="0.25"/>
    <row r="94" ht="6.75" customHeight="1" x14ac:dyDescent="0.25"/>
    <row r="95" ht="6.75" customHeight="1" x14ac:dyDescent="0.25"/>
    <row r="96" ht="6.75" customHeight="1" x14ac:dyDescent="0.25"/>
    <row r="97" ht="6.75" customHeight="1" x14ac:dyDescent="0.25"/>
    <row r="98" ht="6.75" customHeight="1" x14ac:dyDescent="0.25"/>
    <row r="99" ht="6.75" customHeight="1" x14ac:dyDescent="0.25"/>
    <row r="100" ht="6.75" customHeight="1" x14ac:dyDescent="0.25"/>
    <row r="101" ht="6.75" customHeight="1" x14ac:dyDescent="0.25"/>
    <row r="102" ht="6.75" customHeight="1" x14ac:dyDescent="0.25"/>
    <row r="103" ht="6.75" customHeight="1" x14ac:dyDescent="0.25"/>
    <row r="104" ht="6.75" customHeight="1" x14ac:dyDescent="0.25"/>
    <row r="105" ht="6.75" customHeight="1" x14ac:dyDescent="0.25"/>
    <row r="106" ht="6.75" customHeight="1" x14ac:dyDescent="0.25"/>
    <row r="107" ht="6.75" customHeight="1" x14ac:dyDescent="0.25"/>
    <row r="108" ht="6.75" customHeight="1" x14ac:dyDescent="0.25"/>
    <row r="109" ht="6.75" customHeight="1" x14ac:dyDescent="0.25"/>
    <row r="110" ht="6.75" customHeight="1" x14ac:dyDescent="0.25"/>
    <row r="111" ht="6.75" customHeight="1" x14ac:dyDescent="0.25"/>
  </sheetData>
  <sheetProtection algorithmName="SHA-512" hashValue="ViQNlx9yWpePn6D/OVzg/1mSOz2WjKjCsmLdweD9PoE5j5QY+FUHivJYw+lAMQDK/Hnl9f79Rg9Pa1fx9veVBg==" saltValue="lauJPFjfYPfR+oXvihEU+Q==" spinCount="100000" sheet="1" objects="1" scenarios="1"/>
  <mergeCells count="130">
    <mergeCell ref="BQ51:BT51"/>
    <mergeCell ref="BE51:BH51"/>
    <mergeCell ref="AC53:AF53"/>
    <mergeCell ref="AT53:AW53"/>
    <mergeCell ref="AY49:BA55"/>
    <mergeCell ref="AC55:AF55"/>
    <mergeCell ref="BQ47:BT47"/>
    <mergeCell ref="BE47:BH47"/>
    <mergeCell ref="BL49:BO49"/>
    <mergeCell ref="BQ49:BT49"/>
    <mergeCell ref="BE49:BH49"/>
    <mergeCell ref="AT49:AW49"/>
    <mergeCell ref="AT55:AW55"/>
    <mergeCell ref="AT65:AW65"/>
    <mergeCell ref="AC58:AF59"/>
    <mergeCell ref="AT58:AW59"/>
    <mergeCell ref="AC60:AF60"/>
    <mergeCell ref="AT60:AW60"/>
    <mergeCell ref="AT63:AW63"/>
    <mergeCell ref="AT45:AW45"/>
    <mergeCell ref="AQ42:AR43"/>
    <mergeCell ref="AT42:AW43"/>
    <mergeCell ref="L55:O55"/>
    <mergeCell ref="Q55:T55"/>
    <mergeCell ref="X55:AA55"/>
    <mergeCell ref="L45:O45"/>
    <mergeCell ref="Q45:T45"/>
    <mergeCell ref="X45:AA45"/>
    <mergeCell ref="AC45:AF45"/>
    <mergeCell ref="P35:T35"/>
    <mergeCell ref="Q42:T43"/>
    <mergeCell ref="X42:AA43"/>
    <mergeCell ref="AC42:AF43"/>
    <mergeCell ref="L42:O43"/>
    <mergeCell ref="CE57:CE59"/>
    <mergeCell ref="E51:F51"/>
    <mergeCell ref="L51:O51"/>
    <mergeCell ref="Q51:T51"/>
    <mergeCell ref="X51:AA51"/>
    <mergeCell ref="AC51:AF51"/>
    <mergeCell ref="AT51:AW51"/>
    <mergeCell ref="BL51:BO51"/>
    <mergeCell ref="BE45:BH45"/>
    <mergeCell ref="E47:F49"/>
    <mergeCell ref="L47:O47"/>
    <mergeCell ref="Q47:T47"/>
    <mergeCell ref="X47:AA47"/>
    <mergeCell ref="AC47:AF47"/>
    <mergeCell ref="AQ47:AR47"/>
    <mergeCell ref="AT47:AW47"/>
    <mergeCell ref="AY47:BA47"/>
    <mergeCell ref="BL47:BO47"/>
    <mergeCell ref="L49:O49"/>
    <mergeCell ref="Q49:T49"/>
    <mergeCell ref="X49:AA49"/>
    <mergeCell ref="AC49:AF49"/>
    <mergeCell ref="BL45:BO45"/>
    <mergeCell ref="AQ49:AR56"/>
    <mergeCell ref="F32:H32"/>
    <mergeCell ref="P32:T32"/>
    <mergeCell ref="AY32:BC32"/>
    <mergeCell ref="CL41:CO41"/>
    <mergeCell ref="CL42:CL43"/>
    <mergeCell ref="CM42:CM43"/>
    <mergeCell ref="CN42:CN43"/>
    <mergeCell ref="CO42:CO43"/>
    <mergeCell ref="CE42:CE43"/>
    <mergeCell ref="CC42:CC43"/>
    <mergeCell ref="CG42:CG43"/>
    <mergeCell ref="O2:AW4"/>
    <mergeCell ref="P7:S7"/>
    <mergeCell ref="X8:Z8"/>
    <mergeCell ref="AA8:AC8"/>
    <mergeCell ref="AD8:AF8"/>
    <mergeCell ref="AT8:AW8"/>
    <mergeCell ref="X11:Z11"/>
    <mergeCell ref="X9:Z9"/>
    <mergeCell ref="AA9:AC9"/>
    <mergeCell ref="AD9:AF9"/>
    <mergeCell ref="AT9:AW9"/>
    <mergeCell ref="AA11:AC11"/>
    <mergeCell ref="AD11:AF11"/>
    <mergeCell ref="AP9:AQ9"/>
    <mergeCell ref="AP11:AQ11"/>
    <mergeCell ref="BC56:BQ57"/>
    <mergeCell ref="BV51:BW51"/>
    <mergeCell ref="X19:Z19"/>
    <mergeCell ref="L19:T20"/>
    <mergeCell ref="D26:BX27"/>
    <mergeCell ref="BV41:BW42"/>
    <mergeCell ref="BQ41:BT42"/>
    <mergeCell ref="BA5:BF8"/>
    <mergeCell ref="BV43:BW43"/>
    <mergeCell ref="BV45:BW45"/>
    <mergeCell ref="BV47:BW47"/>
    <mergeCell ref="BV49:BW49"/>
    <mergeCell ref="AT11:AW11"/>
    <mergeCell ref="L13:T14"/>
    <mergeCell ref="X13:Z13"/>
    <mergeCell ref="AA13:AC13"/>
    <mergeCell ref="AD13:AF13"/>
    <mergeCell ref="AT13:AW13"/>
    <mergeCell ref="AD16:AF16"/>
    <mergeCell ref="E35:F35"/>
    <mergeCell ref="AY35:BC35"/>
    <mergeCell ref="P36:T36"/>
    <mergeCell ref="F37:H37"/>
    <mergeCell ref="BQ43:BT43"/>
    <mergeCell ref="AT16:AW16"/>
    <mergeCell ref="BE43:BH43"/>
    <mergeCell ref="BQ45:BT45"/>
    <mergeCell ref="L16:T17"/>
    <mergeCell ref="X16:Z16"/>
    <mergeCell ref="AA16:AC16"/>
    <mergeCell ref="AP8:AQ8"/>
    <mergeCell ref="CA41:CG41"/>
    <mergeCell ref="CJ41:CJ43"/>
    <mergeCell ref="CA42:CA43"/>
    <mergeCell ref="BL42:BO42"/>
    <mergeCell ref="P37:T37"/>
    <mergeCell ref="BY41:BY43"/>
    <mergeCell ref="AY38:BC38"/>
    <mergeCell ref="AD21:AF21"/>
    <mergeCell ref="AD23:AF23"/>
    <mergeCell ref="AY42:BA43"/>
    <mergeCell ref="BL32:BN32"/>
    <mergeCell ref="BE42:BH42"/>
    <mergeCell ref="BL43:BO43"/>
    <mergeCell ref="P30:T30"/>
    <mergeCell ref="AY30:BC30"/>
  </mergeCells>
  <conditionalFormatting sqref="BE45:BH45">
    <cfRule type="cellIs" dxfId="35" priority="34" operator="greaterThan">
      <formula>$BE$43</formula>
    </cfRule>
  </conditionalFormatting>
  <conditionalFormatting sqref="BC56">
    <cfRule type="containsText" dxfId="34" priority="33" operator="containsText" text="Valeur erronée dans le plan de financement">
      <formula>NOT(ISERROR(SEARCH("Valeur erronée dans le plan de financement",BC56)))</formula>
    </cfRule>
  </conditionalFormatting>
  <conditionalFormatting sqref="AC55:AF55">
    <cfRule type="expression" dxfId="33" priority="30">
      <formula>$AC$55&gt;$X$55</formula>
    </cfRule>
  </conditionalFormatting>
  <conditionalFormatting sqref="AT47:AW47">
    <cfRule type="cellIs" dxfId="32" priority="29" operator="lessThan">
      <formula>0</formula>
    </cfRule>
  </conditionalFormatting>
  <conditionalFormatting sqref="U19:V19 X19 A19:L19 BV52:BW1048576 AA19:XFD19 BV1:BW42">
    <cfRule type="expression" dxfId="31" priority="26">
      <formula>$AT$16=0</formula>
    </cfRule>
  </conditionalFormatting>
  <conditionalFormatting sqref="X19:Z19">
    <cfRule type="expression" dxfId="30" priority="25">
      <formula>$AT$16=0</formula>
    </cfRule>
  </conditionalFormatting>
  <conditionalFormatting sqref="BQ58:BT1048576 BR56:BT57 BQ52:BT55 BQ1:BT42">
    <cfRule type="expression" dxfId="29" priority="24">
      <formula>$AT$13=0</formula>
    </cfRule>
  </conditionalFormatting>
  <conditionalFormatting sqref="X19">
    <cfRule type="expression" dxfId="28" priority="20">
      <formula>$AT$16=0</formula>
    </cfRule>
  </conditionalFormatting>
  <conditionalFormatting sqref="AQ42:AR48">
    <cfRule type="expression" dxfId="27" priority="37">
      <formula>$AD$23="Non"</formula>
    </cfRule>
  </conditionalFormatting>
  <conditionalFormatting sqref="AY42:BA47">
    <cfRule type="expression" dxfId="26" priority="16">
      <formula>$AD$23="Non"</formula>
    </cfRule>
  </conditionalFormatting>
  <conditionalFormatting sqref="BL45:BO45">
    <cfRule type="cellIs" dxfId="25" priority="8" operator="greaterThan">
      <formula>$BL$43</formula>
    </cfRule>
  </conditionalFormatting>
  <conditionalFormatting sqref="BQ45:BT45">
    <cfRule type="cellIs" dxfId="24" priority="7" operator="greaterThan">
      <formula>$BQ$43</formula>
    </cfRule>
  </conditionalFormatting>
  <conditionalFormatting sqref="BQ43:BT51">
    <cfRule type="expression" dxfId="23" priority="6">
      <formula>$AT$13=0</formula>
    </cfRule>
  </conditionalFormatting>
  <conditionalFormatting sqref="BQ43:BT51">
    <cfRule type="expression" dxfId="22" priority="5">
      <formula>$AT$13=0</formula>
    </cfRule>
  </conditionalFormatting>
  <conditionalFormatting sqref="BV43:BW51">
    <cfRule type="expression" dxfId="21" priority="4">
      <formula>$AT$16=0</formula>
    </cfRule>
  </conditionalFormatting>
  <conditionalFormatting sqref="BV43:BW51">
    <cfRule type="expression" dxfId="20" priority="3">
      <formula>$AT$16=0</formula>
    </cfRule>
  </conditionalFormatting>
  <conditionalFormatting sqref="AC49:AF49">
    <cfRule type="expression" dxfId="19" priority="2">
      <formula>$AC$49&gt;$X$49</formula>
    </cfRule>
  </conditionalFormatting>
  <conditionalFormatting sqref="AC51:AF51">
    <cfRule type="expression" dxfId="18" priority="1">
      <formula>$AC$51&gt;$X$51</formula>
    </cfRule>
  </conditionalFormatting>
  <dataValidations count="9">
    <dataValidation type="whole" operator="lessThanOrEqual" allowBlank="1" showInputMessage="1" showErrorMessage="1" sqref="BE45:BH45 BL45:BO45 BQ45:BT45 BV45:BX45" xr:uid="{44CF25AE-5C6A-4C34-8CA5-6DA43E2386DF}">
      <formula1>BE43</formula1>
    </dataValidation>
    <dataValidation type="decimal" allowBlank="1" showInputMessage="1" showErrorMessage="1" sqref="E51:F51" xr:uid="{9FD6AD1D-ED39-4C32-96C3-04DD3C028417}">
      <formula1>0.51</formula1>
      <formula2>0.55</formula2>
    </dataValidation>
    <dataValidation type="decimal" errorStyle="warning" allowBlank="1" showErrorMessage="1" error="Le prix de revient du PLS doit être cohérent avec une répartition du prix de revient total à la SU. Vous pouvez néanmoins saisir un montant légèrement différent pour tenir compte de la spécificité des lgts PLS de l'opération." sqref="P35:T35" xr:uid="{C85419D4-6634-44F9-8ED4-EB118CB22E4D}">
      <formula1>F39</formula1>
      <formula2>E37</formula2>
    </dataValidation>
    <dataValidation type="whole" allowBlank="1" showInputMessage="1" showErrorMessage="1" sqref="AQ47:AR47" xr:uid="{453271E2-C676-45FA-BE74-E9CC7822B97F}">
      <formula1>0</formula1>
      <formula2>MAX((X47))-AC47</formula2>
    </dataValidation>
    <dataValidation type="whole" allowBlank="1" showInputMessage="1" showErrorMessage="1" errorTitle="Arrondi" error="Merci d'indiquer une valeur strictement inférieur au droit à prêt construction._x000a_" sqref="AY47:BA47" xr:uid="{CAED27B3-1E13-42BA-83F3-ADFAA4FEDD62}">
      <formula1>0</formula1>
      <formula2>MAX(AS47)</formula2>
    </dataValidation>
    <dataValidation type="whole" allowBlank="1" showInputMessage="1" showErrorMessage="1" sqref="AC47:AG47" xr:uid="{8B12184E-1B66-4909-803D-33029147E2FD}">
      <formula1>0</formula1>
      <formula2>$X$47-$AQ$47</formula2>
    </dataValidation>
    <dataValidation type="decimal" errorStyle="warning" allowBlank="1" showErrorMessage="1" error="Le prix de revient du PLS doit être cohérent avec une répartition du prix de revient total à la SU. Vous pouvez néanmoins saisir un montant légèrement différent pour tenir compte de la spécificité des lgts PLS de l'opération." sqref="P32:T33" xr:uid="{AF2A16A4-527D-421E-B979-9671309A2ED9}">
      <formula1>F37</formula1>
      <formula2>E35</formula2>
    </dataValidation>
    <dataValidation type="whole" operator="lessThanOrEqual" allowBlank="1" showInputMessage="1" showErrorMessage="1" sqref="AC55:AG55 AC49:AG49 AC51:AG51" xr:uid="{5E15490E-CBCD-42A4-9AA0-149C69DF0EB6}">
      <formula1>X49</formula1>
    </dataValidation>
    <dataValidation type="whole" operator="lessThanOrEqual" allowBlank="1" showInputMessage="1" showErrorMessage="1" sqref="AH51" xr:uid="{B40F9C16-2EEF-4FF3-B155-6F09CF062C6A}">
      <formula1>AB51</formula1>
    </dataValidation>
  </dataValidations>
  <pageMargins left="0.25" right="0.25" top="0.75" bottom="0.75" header="0.3" footer="0.3"/>
  <pageSetup paperSize="9" orientation="landscape" r:id="rId1"/>
  <headerFooter>
    <oddFooter>&amp;L&amp;1#&amp;"Calibri"&amp;10&amp;KA80000Interne</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B14750F8-F6C7-4BA6-BBD5-CC8DA8590095}">
          <x14:formula1>
            <xm:f>Taux!$C$20:$C$21</xm:f>
          </x14:formula1>
          <xm:sqref>BJ51 BC51</xm:sqref>
        </x14:dataValidation>
        <x14:dataValidation type="list" allowBlank="1" showInputMessage="1" showErrorMessage="1" xr:uid="{9253BB1F-BDEF-4AE2-A6FF-BD0E2B357710}">
          <x14:formula1>
            <xm:f>Taux!$A$1:$A$5</xm:f>
          </x14:formula1>
          <xm:sqref>P7:S7</xm:sqref>
        </x14:dataValidation>
        <x14:dataValidation type="list" allowBlank="1" showInputMessage="1" showErrorMessage="1" xr:uid="{D522C022-7F55-4EC0-AE2C-DABEE4C293E3}">
          <x14:formula1>
            <xm:f>Taux!$B$20:$B$21</xm:f>
          </x14:formula1>
          <xm:sqref>X19 P25:S25 AD23 AD21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8C313-2F8A-44FD-B04D-D883C1D65C10}">
  <dimension ref="A1:CP111"/>
  <sheetViews>
    <sheetView showGridLines="0" tabSelected="1" zoomScaleNormal="100" workbookViewId="0">
      <selection activeCell="X9" sqref="X9:Z9"/>
    </sheetView>
  </sheetViews>
  <sheetFormatPr baseColWidth="10" defaultColWidth="11.42578125" defaultRowHeight="15" outlineLevelCol="1" x14ac:dyDescent="0.25"/>
  <cols>
    <col min="1" max="2" width="1.7109375" style="46" customWidth="1"/>
    <col min="3" max="3" width="1.42578125" style="46" customWidth="1"/>
    <col min="4" max="4" width="1.7109375" style="46" customWidth="1"/>
    <col min="5" max="6" width="4.85546875" style="46" customWidth="1"/>
    <col min="7" max="7" width="1.28515625" style="46" customWidth="1"/>
    <col min="8" max="8" width="2.85546875" style="46" customWidth="1"/>
    <col min="9" max="9" width="3.42578125" style="46" customWidth="1"/>
    <col min="10" max="10" width="2.85546875" style="46" customWidth="1"/>
    <col min="11" max="11" width="3.28515625" style="46" customWidth="1"/>
    <col min="12" max="12" width="3.7109375" style="46" customWidth="1"/>
    <col min="13" max="13" width="2" style="46" customWidth="1"/>
    <col min="14" max="15" width="3.7109375" style="46" customWidth="1"/>
    <col min="16" max="16" width="1.42578125" style="46" customWidth="1"/>
    <col min="17" max="20" width="3.28515625" style="46" customWidth="1"/>
    <col min="21" max="21" width="11.42578125" style="77" hidden="1" customWidth="1"/>
    <col min="22" max="22" width="10.7109375" style="77" hidden="1" customWidth="1"/>
    <col min="23" max="23" width="2.42578125" style="77" customWidth="1"/>
    <col min="24" max="32" width="3.28515625" style="46" customWidth="1"/>
    <col min="33" max="33" width="5.42578125" style="46" hidden="1" customWidth="1"/>
    <col min="34" max="34" width="11" style="46" hidden="1" customWidth="1"/>
    <col min="35" max="36" width="18.5703125" style="77" hidden="1" customWidth="1"/>
    <col min="37" max="41" width="10.7109375" style="77" hidden="1" customWidth="1"/>
    <col min="42" max="42" width="3.42578125" style="77" customWidth="1"/>
    <col min="43" max="44" width="5.42578125" style="77" customWidth="1"/>
    <col min="45" max="45" width="2.140625" style="77" customWidth="1"/>
    <col min="46" max="46" width="4" style="46" customWidth="1"/>
    <col min="47" max="48" width="2.85546875" style="46" customWidth="1"/>
    <col min="49" max="49" width="3.28515625" style="46" customWidth="1"/>
    <col min="50" max="50" width="1.42578125" style="46" customWidth="1"/>
    <col min="51" max="51" width="2.7109375" style="46" customWidth="1"/>
    <col min="52" max="52" width="3.42578125" style="46" customWidth="1"/>
    <col min="53" max="53" width="4.85546875" style="46" customWidth="1"/>
    <col min="54" max="54" width="1.28515625" style="46" customWidth="1"/>
    <col min="55" max="55" width="3" style="46" customWidth="1"/>
    <col min="56" max="56" width="0.7109375" style="46" customWidth="1"/>
    <col min="57" max="57" width="3.28515625" style="46" customWidth="1"/>
    <col min="58" max="58" width="3.7109375" style="46" customWidth="1"/>
    <col min="59" max="59" width="3" style="46" customWidth="1"/>
    <col min="60" max="60" width="3.28515625" style="46" customWidth="1"/>
    <col min="61" max="61" width="1.42578125" style="46" customWidth="1"/>
    <col min="62" max="62" width="2.5703125" style="46" customWidth="1"/>
    <col min="63" max="63" width="0.7109375" style="46" customWidth="1"/>
    <col min="64" max="64" width="2.85546875" style="46" customWidth="1"/>
    <col min="65" max="65" width="3.28515625" style="46" customWidth="1"/>
    <col min="66" max="66" width="3.140625" style="46" customWidth="1"/>
    <col min="67" max="67" width="2.85546875" style="46" customWidth="1"/>
    <col min="68" max="68" width="1.140625" style="46" customWidth="1"/>
    <col min="69" max="69" width="2.28515625" style="46" customWidth="1"/>
    <col min="70" max="70" width="2.85546875" style="46" customWidth="1"/>
    <col min="71" max="72" width="3.42578125" style="46" customWidth="1"/>
    <col min="73" max="73" width="1.140625" style="46" customWidth="1"/>
    <col min="74" max="74" width="7.28515625" style="46" customWidth="1"/>
    <col min="75" max="75" width="5.5703125" style="46" customWidth="1"/>
    <col min="76" max="76" width="6.5703125" style="46" customWidth="1"/>
    <col min="77" max="77" width="12.7109375" style="46" hidden="1" customWidth="1" outlineLevel="1"/>
    <col min="78" max="78" width="2.42578125" style="46" hidden="1" customWidth="1" outlineLevel="1"/>
    <col min="79" max="79" width="12.7109375" style="46" hidden="1" customWidth="1" outlineLevel="1"/>
    <col min="80" max="80" width="1.5703125" style="46" hidden="1" customWidth="1" outlineLevel="1"/>
    <col min="81" max="81" width="17.85546875" style="46" hidden="1" customWidth="1" outlineLevel="1"/>
    <col min="82" max="82" width="2.85546875" style="46" hidden="1" customWidth="1" outlineLevel="1"/>
    <col min="83" max="83" width="17.85546875" style="46" hidden="1" customWidth="1" outlineLevel="1"/>
    <col min="84" max="84" width="2.140625" style="46" hidden="1" customWidth="1" outlineLevel="1"/>
    <col min="85" max="85" width="15.140625" style="46" hidden="1" customWidth="1" outlineLevel="1"/>
    <col min="86" max="86" width="2.28515625" style="46" hidden="1" customWidth="1" outlineLevel="1"/>
    <col min="87" max="87" width="3.85546875" style="46" hidden="1" customWidth="1" outlineLevel="1"/>
    <col min="88" max="88" width="13.85546875" style="46" hidden="1" customWidth="1" outlineLevel="1"/>
    <col min="89" max="89" width="3.28515625" style="46" hidden="1" customWidth="1" outlineLevel="1"/>
    <col min="90" max="90" width="13.5703125" style="46" hidden="1" customWidth="1" outlineLevel="1"/>
    <col min="91" max="91" width="8.85546875" style="46" hidden="1" customWidth="1" outlineLevel="1"/>
    <col min="92" max="92" width="11.28515625" style="46" hidden="1" customWidth="1" outlineLevel="1"/>
    <col min="93" max="93" width="14.7109375" style="46" hidden="1" customWidth="1" outlineLevel="1"/>
    <col min="94" max="94" width="11.42578125" style="46" collapsed="1"/>
    <col min="95" max="16384" width="11.42578125" style="46"/>
  </cols>
  <sheetData>
    <row r="1" spans="1:87" ht="20.25" customHeight="1" x14ac:dyDescent="0.25">
      <c r="A1" s="44"/>
      <c r="B1" s="44"/>
      <c r="C1" s="45"/>
      <c r="D1" s="45"/>
      <c r="E1" s="45"/>
      <c r="F1" s="45"/>
      <c r="G1" s="45"/>
      <c r="H1" s="45"/>
      <c r="I1" s="45"/>
      <c r="J1" s="45"/>
      <c r="K1" s="364" t="s">
        <v>133</v>
      </c>
      <c r="L1" s="364"/>
      <c r="M1" s="364"/>
      <c r="N1" s="364"/>
      <c r="O1" s="364"/>
      <c r="P1" s="364"/>
      <c r="Q1" s="364"/>
      <c r="R1" s="364"/>
      <c r="S1" s="364"/>
      <c r="T1" s="364"/>
      <c r="U1" s="364"/>
      <c r="V1" s="364"/>
      <c r="W1" s="364"/>
      <c r="X1" s="364"/>
      <c r="Y1" s="364"/>
      <c r="Z1" s="364"/>
      <c r="AA1" s="364"/>
      <c r="AB1" s="364"/>
      <c r="AC1" s="364"/>
      <c r="AD1" s="364"/>
      <c r="AE1" s="364"/>
      <c r="AF1" s="364"/>
      <c r="AG1" s="364"/>
      <c r="AH1" s="364"/>
      <c r="AI1" s="364"/>
      <c r="AJ1" s="364"/>
      <c r="AK1" s="364"/>
      <c r="AL1" s="364"/>
      <c r="AM1" s="364"/>
      <c r="AN1" s="364"/>
      <c r="AO1" s="364"/>
      <c r="AP1" s="364"/>
      <c r="AQ1" s="364"/>
      <c r="AR1" s="364"/>
      <c r="AS1" s="364"/>
      <c r="AT1" s="364"/>
      <c r="AU1" s="364"/>
      <c r="AV1" s="364"/>
      <c r="AW1" s="364"/>
      <c r="AX1" s="45"/>
      <c r="AY1" s="45"/>
      <c r="AZ1" s="45"/>
      <c r="BA1" s="45"/>
      <c r="BB1" s="45"/>
      <c r="BC1" s="45"/>
      <c r="BD1" s="45"/>
      <c r="BE1" s="45"/>
      <c r="BF1" s="45"/>
      <c r="BG1" s="45"/>
      <c r="BH1" s="45"/>
      <c r="BI1" s="45"/>
      <c r="BJ1" s="45"/>
      <c r="BK1" s="45"/>
      <c r="BL1" s="45"/>
      <c r="BM1" s="45"/>
      <c r="BN1" s="45"/>
      <c r="BO1" s="45"/>
      <c r="BP1" s="45"/>
      <c r="BQ1" s="45"/>
      <c r="BR1" s="45"/>
      <c r="BS1" s="45"/>
      <c r="BT1" s="45"/>
      <c r="BU1" s="45"/>
      <c r="BV1" s="45"/>
      <c r="BW1" s="45"/>
      <c r="BX1" s="45"/>
      <c r="BY1" s="45"/>
      <c r="BZ1" s="45"/>
      <c r="CA1" s="45"/>
      <c r="CB1" s="45"/>
      <c r="CC1" s="45"/>
      <c r="CD1" s="45"/>
      <c r="CE1" s="45"/>
      <c r="CF1" s="45"/>
      <c r="CG1" s="45"/>
      <c r="CH1" s="45"/>
      <c r="CI1" s="45"/>
    </row>
    <row r="2" spans="1:87" ht="6" customHeight="1" x14ac:dyDescent="0.25">
      <c r="A2" s="44"/>
      <c r="B2" s="44"/>
      <c r="C2" s="45"/>
      <c r="D2" s="45"/>
      <c r="E2" s="45"/>
      <c r="F2" s="45"/>
      <c r="G2" s="45"/>
      <c r="H2" s="45"/>
      <c r="I2" s="45"/>
      <c r="J2" s="45"/>
      <c r="K2" s="364"/>
      <c r="L2" s="364"/>
      <c r="M2" s="364"/>
      <c r="N2" s="364"/>
      <c r="O2" s="364"/>
      <c r="P2" s="364"/>
      <c r="Q2" s="364"/>
      <c r="R2" s="364"/>
      <c r="S2" s="364"/>
      <c r="T2" s="364"/>
      <c r="U2" s="364"/>
      <c r="V2" s="364"/>
      <c r="W2" s="364"/>
      <c r="X2" s="364"/>
      <c r="Y2" s="364"/>
      <c r="Z2" s="364"/>
      <c r="AA2" s="364"/>
      <c r="AB2" s="364"/>
      <c r="AC2" s="364"/>
      <c r="AD2" s="364"/>
      <c r="AE2" s="364"/>
      <c r="AF2" s="364"/>
      <c r="AG2" s="364"/>
      <c r="AH2" s="364"/>
      <c r="AI2" s="364"/>
      <c r="AJ2" s="364"/>
      <c r="AK2" s="364"/>
      <c r="AL2" s="364"/>
      <c r="AM2" s="364"/>
      <c r="AN2" s="364"/>
      <c r="AO2" s="364"/>
      <c r="AP2" s="364"/>
      <c r="AQ2" s="364"/>
      <c r="AR2" s="364"/>
      <c r="AS2" s="364"/>
      <c r="AT2" s="364"/>
      <c r="AU2" s="364"/>
      <c r="AV2" s="364"/>
      <c r="AW2" s="364"/>
      <c r="AX2" s="243"/>
      <c r="AY2" s="243"/>
      <c r="AZ2" s="243"/>
      <c r="BA2" s="243"/>
      <c r="BB2" s="243"/>
      <c r="BC2" s="243"/>
      <c r="BD2" s="45"/>
      <c r="BE2" s="45"/>
      <c r="BF2" s="45"/>
      <c r="BG2" s="45"/>
      <c r="BH2" s="45"/>
      <c r="BI2" s="45"/>
      <c r="BJ2" s="45"/>
      <c r="BK2" s="45"/>
      <c r="BL2" s="45"/>
      <c r="BM2" s="45"/>
      <c r="BV2" s="27"/>
      <c r="BW2" s="27"/>
      <c r="BX2" s="45"/>
      <c r="BY2" s="45"/>
      <c r="BZ2" s="45"/>
      <c r="CA2" s="45"/>
      <c r="CB2" s="45"/>
      <c r="CC2" s="45"/>
      <c r="CD2" s="45"/>
      <c r="CE2" s="45"/>
      <c r="CF2" s="45"/>
      <c r="CG2" s="45"/>
      <c r="CH2" s="45"/>
      <c r="CI2" s="45"/>
    </row>
    <row r="3" spans="1:87" ht="9.75" customHeight="1" x14ac:dyDescent="0.25">
      <c r="A3" s="44"/>
      <c r="B3" s="44"/>
      <c r="C3" s="69" t="s">
        <v>132</v>
      </c>
      <c r="D3" s="45"/>
      <c r="E3" s="45"/>
      <c r="F3" s="45"/>
      <c r="G3" s="45"/>
      <c r="H3" s="45"/>
      <c r="I3" s="45"/>
      <c r="J3" s="45"/>
      <c r="K3" s="365" t="s">
        <v>134</v>
      </c>
      <c r="L3" s="365"/>
      <c r="M3" s="365"/>
      <c r="N3" s="365"/>
      <c r="O3" s="365"/>
      <c r="P3" s="365"/>
      <c r="Q3" s="365"/>
      <c r="R3" s="365"/>
      <c r="S3" s="365"/>
      <c r="T3" s="365"/>
      <c r="U3" s="365"/>
      <c r="V3" s="365"/>
      <c r="W3" s="365"/>
      <c r="X3" s="365"/>
      <c r="Y3" s="365"/>
      <c r="Z3" s="365"/>
      <c r="AA3" s="365"/>
      <c r="AB3" s="365"/>
      <c r="AC3" s="365"/>
      <c r="AD3" s="365"/>
      <c r="AE3" s="365"/>
      <c r="AF3" s="365"/>
      <c r="AG3" s="365"/>
      <c r="AH3" s="365"/>
      <c r="AI3" s="365"/>
      <c r="AJ3" s="365"/>
      <c r="AK3" s="365"/>
      <c r="AL3" s="365"/>
      <c r="AM3" s="365"/>
      <c r="AN3" s="365"/>
      <c r="AO3" s="365"/>
      <c r="AP3" s="365"/>
      <c r="AQ3" s="365"/>
      <c r="AR3" s="365"/>
      <c r="AS3" s="365"/>
      <c r="AT3" s="365"/>
      <c r="AU3" s="365"/>
      <c r="AV3" s="365"/>
      <c r="AW3" s="365"/>
      <c r="AX3" s="365"/>
      <c r="AY3" s="365"/>
      <c r="AZ3" s="243"/>
      <c r="BA3" s="243"/>
      <c r="BB3" s="243"/>
      <c r="BC3" s="243"/>
      <c r="BD3" s="45"/>
      <c r="BE3" s="45"/>
      <c r="BF3" s="45"/>
      <c r="BG3" s="45"/>
      <c r="BH3" s="45"/>
      <c r="BI3" s="45"/>
      <c r="BJ3" s="45"/>
      <c r="BK3" s="45"/>
      <c r="BL3" s="45"/>
      <c r="BM3" s="45"/>
      <c r="BX3" s="45"/>
      <c r="BY3" s="45"/>
      <c r="BZ3" s="45"/>
      <c r="CA3" s="45"/>
      <c r="CB3" s="45"/>
      <c r="CC3" s="45"/>
      <c r="CD3" s="45"/>
      <c r="CE3" s="45"/>
      <c r="CF3" s="45"/>
      <c r="CG3" s="45"/>
      <c r="CH3" s="45"/>
      <c r="CI3" s="45"/>
    </row>
    <row r="4" spans="1:87" ht="17.25" customHeight="1" x14ac:dyDescent="0.25">
      <c r="A4" s="44"/>
      <c r="B4" s="44"/>
      <c r="C4" s="102"/>
      <c r="D4" s="102"/>
      <c r="E4" s="102"/>
      <c r="F4" s="102"/>
      <c r="G4" s="102"/>
      <c r="H4" s="102"/>
      <c r="I4" s="102"/>
      <c r="J4" s="102"/>
      <c r="K4" s="365"/>
      <c r="L4" s="365"/>
      <c r="M4" s="365"/>
      <c r="N4" s="365"/>
      <c r="O4" s="365"/>
      <c r="P4" s="365"/>
      <c r="Q4" s="365"/>
      <c r="R4" s="365"/>
      <c r="S4" s="365"/>
      <c r="T4" s="365"/>
      <c r="U4" s="365"/>
      <c r="V4" s="365"/>
      <c r="W4" s="365"/>
      <c r="X4" s="365"/>
      <c r="Y4" s="365"/>
      <c r="Z4" s="365"/>
      <c r="AA4" s="365"/>
      <c r="AB4" s="365"/>
      <c r="AC4" s="365"/>
      <c r="AD4" s="365"/>
      <c r="AE4" s="365"/>
      <c r="AF4" s="365"/>
      <c r="AG4" s="365"/>
      <c r="AH4" s="365"/>
      <c r="AI4" s="365"/>
      <c r="AJ4" s="365"/>
      <c r="AK4" s="365"/>
      <c r="AL4" s="365"/>
      <c r="AM4" s="365"/>
      <c r="AN4" s="365"/>
      <c r="AO4" s="365"/>
      <c r="AP4" s="365"/>
      <c r="AQ4" s="365"/>
      <c r="AR4" s="365"/>
      <c r="AS4" s="365"/>
      <c r="AT4" s="365"/>
      <c r="AU4" s="365"/>
      <c r="AV4" s="365"/>
      <c r="AW4" s="365"/>
      <c r="AX4" s="365"/>
      <c r="AY4" s="365"/>
      <c r="AZ4" s="243"/>
      <c r="BA4" s="243"/>
      <c r="BB4" s="243"/>
      <c r="BC4" s="243"/>
      <c r="BD4" s="45"/>
      <c r="BE4" s="45"/>
      <c r="BF4" s="45"/>
      <c r="BG4" s="45"/>
      <c r="BH4" s="45"/>
      <c r="BI4" s="45"/>
      <c r="BJ4" s="45"/>
      <c r="BK4" s="45"/>
      <c r="BL4" s="45"/>
      <c r="BM4" s="45"/>
      <c r="BX4" s="45"/>
      <c r="CB4" s="45"/>
      <c r="CC4" s="45"/>
      <c r="CE4" s="45"/>
      <c r="CF4" s="45"/>
      <c r="CG4" s="45"/>
      <c r="CH4" s="45"/>
      <c r="CI4" s="45"/>
    </row>
    <row r="5" spans="1:87" ht="9.75" customHeight="1" thickBot="1" x14ac:dyDescent="0.3">
      <c r="A5" s="44"/>
      <c r="B5" s="44"/>
      <c r="C5" s="102"/>
      <c r="D5" s="153"/>
      <c r="E5" s="153"/>
      <c r="F5" s="153"/>
      <c r="G5" s="153"/>
      <c r="H5" s="153"/>
      <c r="I5" s="153"/>
      <c r="J5" s="102"/>
      <c r="K5" s="121"/>
      <c r="L5" s="25"/>
      <c r="M5" s="25"/>
      <c r="N5" s="25"/>
      <c r="O5" s="25"/>
      <c r="P5" s="25"/>
      <c r="Q5" s="25"/>
      <c r="R5" s="25"/>
      <c r="S5" s="25"/>
      <c r="T5" s="25"/>
      <c r="U5" s="71"/>
      <c r="V5" s="71"/>
      <c r="W5" s="71"/>
      <c r="X5" s="25"/>
      <c r="Y5" s="25"/>
      <c r="Z5" s="25"/>
      <c r="AA5" s="25"/>
      <c r="AB5" s="25"/>
      <c r="AC5" s="25"/>
      <c r="AD5" s="25"/>
      <c r="AE5" s="25"/>
      <c r="AF5" s="25"/>
      <c r="AG5" s="25"/>
      <c r="AH5" s="25"/>
      <c r="AI5" s="71"/>
      <c r="AJ5" s="71"/>
      <c r="AK5" s="71"/>
      <c r="AL5" s="71"/>
      <c r="AM5" s="71"/>
      <c r="AN5" s="71"/>
      <c r="AO5" s="71"/>
      <c r="AP5" s="71"/>
      <c r="AQ5" s="71"/>
      <c r="AR5" s="71"/>
      <c r="AS5" s="71"/>
      <c r="AT5" s="25"/>
      <c r="AU5" s="25"/>
      <c r="AV5" s="25"/>
      <c r="AW5" s="25"/>
      <c r="AX5" s="25"/>
      <c r="AY5" s="26"/>
      <c r="AZ5" s="45"/>
      <c r="BA5" s="277" t="s">
        <v>14</v>
      </c>
      <c r="BB5" s="277"/>
      <c r="BC5" s="277"/>
      <c r="BD5" s="277"/>
      <c r="BE5" s="277"/>
      <c r="BF5" s="277"/>
      <c r="BG5" s="129"/>
      <c r="BH5" s="129"/>
      <c r="BX5" s="45"/>
      <c r="BY5" s="45"/>
      <c r="BZ5" s="45"/>
      <c r="CA5" s="45"/>
      <c r="CB5" s="45"/>
      <c r="CC5" s="45"/>
      <c r="CD5" s="45"/>
      <c r="CE5" s="45"/>
      <c r="CF5" s="45"/>
      <c r="CG5" s="45"/>
      <c r="CH5" s="45"/>
      <c r="CI5" s="45"/>
    </row>
    <row r="6" spans="1:87" ht="7.5" customHeight="1" x14ac:dyDescent="0.25">
      <c r="A6" s="44"/>
      <c r="B6" s="44"/>
      <c r="C6" s="102"/>
      <c r="D6" s="153"/>
      <c r="E6" s="153"/>
      <c r="F6" s="153"/>
      <c r="G6" s="153"/>
      <c r="H6" s="153"/>
      <c r="I6" s="153"/>
      <c r="J6" s="102"/>
      <c r="K6" s="142"/>
      <c r="L6" s="114"/>
      <c r="M6" s="114"/>
      <c r="N6" s="114"/>
      <c r="O6" s="114"/>
      <c r="P6" s="114"/>
      <c r="Q6" s="114"/>
      <c r="R6" s="114"/>
      <c r="S6" s="114"/>
      <c r="T6" s="114"/>
      <c r="U6" s="115"/>
      <c r="V6" s="115"/>
      <c r="W6" s="115"/>
      <c r="X6" s="116"/>
      <c r="Y6" s="116"/>
      <c r="Z6" s="116"/>
      <c r="AA6" s="116"/>
      <c r="AB6" s="116"/>
      <c r="AC6" s="116"/>
      <c r="AD6" s="116"/>
      <c r="AE6" s="116"/>
      <c r="AF6" s="116"/>
      <c r="AG6" s="116"/>
      <c r="AH6" s="116"/>
      <c r="AI6" s="115"/>
      <c r="AJ6" s="115"/>
      <c r="AK6" s="115"/>
      <c r="AL6" s="115"/>
      <c r="AM6" s="115"/>
      <c r="AN6" s="115"/>
      <c r="AO6" s="115"/>
      <c r="AP6" s="115"/>
      <c r="AQ6" s="115"/>
      <c r="AR6" s="115"/>
      <c r="AS6" s="115"/>
      <c r="AT6" s="116"/>
      <c r="AU6" s="116"/>
      <c r="AV6" s="116"/>
      <c r="AW6" s="116"/>
      <c r="AX6" s="116"/>
      <c r="AY6" s="116"/>
      <c r="AZ6" s="19"/>
      <c r="BA6" s="277"/>
      <c r="BB6" s="277"/>
      <c r="BC6" s="277"/>
      <c r="BD6" s="277"/>
      <c r="BE6" s="277"/>
      <c r="BF6" s="277"/>
      <c r="BG6" s="129"/>
      <c r="BH6" s="129"/>
      <c r="BX6" s="45"/>
      <c r="BY6" s="45"/>
      <c r="BZ6" s="45"/>
      <c r="CA6" s="45"/>
      <c r="CB6" s="45"/>
      <c r="CC6" s="45"/>
      <c r="CD6" s="45"/>
      <c r="CE6" s="45"/>
      <c r="CF6" s="45"/>
      <c r="CG6" s="45"/>
      <c r="CH6" s="45"/>
      <c r="CI6" s="45"/>
    </row>
    <row r="7" spans="1:87" ht="14.25" customHeight="1" x14ac:dyDescent="0.25">
      <c r="A7" s="44"/>
      <c r="B7" s="44"/>
      <c r="C7" s="102"/>
      <c r="D7" s="153"/>
      <c r="E7" s="153"/>
      <c r="F7" s="153"/>
      <c r="G7" s="153"/>
      <c r="H7" s="153"/>
      <c r="I7" s="153"/>
      <c r="J7" s="102"/>
      <c r="K7" s="21"/>
      <c r="L7" s="20" t="s">
        <v>1</v>
      </c>
      <c r="M7" s="20"/>
      <c r="N7" s="18"/>
      <c r="O7" s="18"/>
      <c r="P7" s="283" t="s">
        <v>11</v>
      </c>
      <c r="Q7" s="284"/>
      <c r="R7" s="284"/>
      <c r="S7" s="285"/>
      <c r="T7" s="47"/>
      <c r="U7" s="73"/>
      <c r="V7" s="73"/>
      <c r="W7" s="73"/>
      <c r="X7" s="19"/>
      <c r="Y7" s="19"/>
      <c r="Z7" s="19"/>
      <c r="AA7" s="19"/>
      <c r="AB7" s="19"/>
      <c r="AC7" s="19"/>
      <c r="AD7" s="19"/>
      <c r="AE7" s="19"/>
      <c r="AF7" s="19"/>
      <c r="AG7" s="19"/>
      <c r="AH7" s="19"/>
      <c r="AI7" s="72"/>
      <c r="AJ7" s="72"/>
      <c r="AK7" s="72"/>
      <c r="AL7" s="72"/>
      <c r="AM7" s="72"/>
      <c r="AN7" s="72"/>
      <c r="AO7" s="72"/>
      <c r="AP7" s="72"/>
      <c r="AQ7" s="72"/>
      <c r="AR7" s="72"/>
      <c r="AS7" s="72"/>
      <c r="AT7" s="19"/>
      <c r="AU7" s="19"/>
      <c r="AV7" s="19"/>
      <c r="AW7" s="19"/>
      <c r="AX7" s="19"/>
      <c r="AY7" s="19"/>
      <c r="AZ7" s="19"/>
      <c r="BA7" s="277"/>
      <c r="BB7" s="277"/>
      <c r="BC7" s="277"/>
      <c r="BD7" s="277"/>
      <c r="BE7" s="277"/>
      <c r="BF7" s="277"/>
      <c r="BG7" s="129"/>
      <c r="BH7" s="129"/>
      <c r="BX7" s="45"/>
      <c r="BY7" s="45"/>
      <c r="BZ7" s="45"/>
      <c r="CA7" s="45"/>
      <c r="CB7" s="45"/>
      <c r="CC7" s="45"/>
      <c r="CD7" s="45"/>
      <c r="CE7" s="45"/>
      <c r="CF7" s="45"/>
      <c r="CG7" s="45"/>
      <c r="CH7" s="45"/>
      <c r="CI7" s="45"/>
    </row>
    <row r="8" spans="1:87" ht="13.5" customHeight="1" thickBot="1" x14ac:dyDescent="0.3">
      <c r="A8" s="44"/>
      <c r="B8" s="44"/>
      <c r="C8" s="102"/>
      <c r="D8" s="153"/>
      <c r="E8" s="153"/>
      <c r="F8" s="153"/>
      <c r="G8" s="153"/>
      <c r="H8" s="153"/>
      <c r="I8" s="153"/>
      <c r="J8" s="102"/>
      <c r="K8" s="21"/>
      <c r="L8" s="21"/>
      <c r="M8" s="21"/>
      <c r="N8" s="21"/>
      <c r="O8" s="21"/>
      <c r="P8" s="21"/>
      <c r="Q8" s="21"/>
      <c r="R8" s="21"/>
      <c r="S8" s="21"/>
      <c r="T8" s="21"/>
      <c r="U8" s="72"/>
      <c r="V8" s="72"/>
      <c r="W8" s="72"/>
      <c r="X8" s="286" t="s">
        <v>3</v>
      </c>
      <c r="Y8" s="286"/>
      <c r="Z8" s="286"/>
      <c r="AA8" s="286" t="s">
        <v>4</v>
      </c>
      <c r="AB8" s="286"/>
      <c r="AC8" s="286"/>
      <c r="AD8" s="286" t="s">
        <v>5</v>
      </c>
      <c r="AE8" s="286"/>
      <c r="AF8" s="286"/>
      <c r="AG8" s="227"/>
      <c r="AH8" s="227"/>
      <c r="AJ8" s="107"/>
      <c r="AK8" s="107"/>
      <c r="AL8" s="107"/>
      <c r="AM8" s="107"/>
      <c r="AN8" s="107"/>
      <c r="AO8" s="107"/>
      <c r="AP8" s="262" t="s">
        <v>6</v>
      </c>
      <c r="AQ8" s="262"/>
      <c r="AR8" s="107"/>
      <c r="AS8" s="107"/>
      <c r="AT8" s="287" t="s">
        <v>7</v>
      </c>
      <c r="AU8" s="287"/>
      <c r="AV8" s="287"/>
      <c r="AW8" s="287"/>
      <c r="AX8" s="110"/>
      <c r="AY8" s="110"/>
      <c r="AZ8" s="110"/>
      <c r="BA8" s="277"/>
      <c r="BB8" s="277"/>
      <c r="BC8" s="277"/>
      <c r="BD8" s="277"/>
      <c r="BE8" s="277"/>
      <c r="BF8" s="277"/>
      <c r="BG8" s="129"/>
      <c r="BH8" s="129"/>
      <c r="BQ8" s="27"/>
      <c r="BY8" s="45"/>
      <c r="BZ8" s="45"/>
      <c r="CA8" s="45"/>
      <c r="CB8" s="45"/>
      <c r="CC8" s="45"/>
      <c r="CD8" s="45"/>
      <c r="CE8" s="45"/>
      <c r="CF8" s="45"/>
      <c r="CG8" s="45"/>
      <c r="CH8" s="45"/>
      <c r="CI8" s="45"/>
    </row>
    <row r="9" spans="1:87" ht="13.5" customHeight="1" thickBot="1" x14ac:dyDescent="0.3">
      <c r="A9" s="44"/>
      <c r="B9" s="44"/>
      <c r="C9" s="102"/>
      <c r="D9" s="153"/>
      <c r="E9" s="153"/>
      <c r="F9" s="153"/>
      <c r="G9" s="153"/>
      <c r="H9" s="153"/>
      <c r="I9" s="153"/>
      <c r="J9" s="102"/>
      <c r="K9" s="21"/>
      <c r="L9" s="20" t="s">
        <v>9</v>
      </c>
      <c r="M9" s="21"/>
      <c r="N9" s="21"/>
      <c r="O9" s="21"/>
      <c r="P9" s="21"/>
      <c r="Q9" s="21"/>
      <c r="R9" s="21"/>
      <c r="S9" s="21"/>
      <c r="T9" s="21"/>
      <c r="U9" s="72"/>
      <c r="V9" s="72"/>
      <c r="W9" s="72"/>
      <c r="X9" s="291"/>
      <c r="Y9" s="292"/>
      <c r="Z9" s="293"/>
      <c r="AA9" s="291"/>
      <c r="AB9" s="292"/>
      <c r="AC9" s="293"/>
      <c r="AD9" s="294"/>
      <c r="AE9" s="294"/>
      <c r="AF9" s="294"/>
      <c r="AG9" s="228"/>
      <c r="AH9" s="228"/>
      <c r="AI9" s="70"/>
      <c r="AJ9" s="109"/>
      <c r="AK9" s="109"/>
      <c r="AL9" s="109"/>
      <c r="AM9" s="109"/>
      <c r="AN9" s="109"/>
      <c r="AO9" s="109"/>
      <c r="AP9" s="294"/>
      <c r="AQ9" s="294"/>
      <c r="AR9" s="109"/>
      <c r="AS9" s="109"/>
      <c r="AT9" s="295">
        <f>SUM(X9:AP9)</f>
        <v>0</v>
      </c>
      <c r="AU9" s="296"/>
      <c r="AV9" s="296"/>
      <c r="AW9" s="297"/>
      <c r="AX9" s="111"/>
      <c r="AY9" s="111"/>
      <c r="AZ9" s="111"/>
      <c r="BA9" s="129"/>
      <c r="BB9" s="129"/>
      <c r="BC9" s="129"/>
      <c r="BD9" s="129"/>
      <c r="BE9" s="129"/>
      <c r="BF9" s="129"/>
      <c r="BG9" s="129"/>
      <c r="BH9" s="129"/>
      <c r="BY9" s="45"/>
      <c r="BZ9" s="45"/>
      <c r="CA9" s="45"/>
      <c r="CB9" s="45"/>
      <c r="CC9" s="45"/>
      <c r="CD9" s="45"/>
      <c r="CE9" s="45"/>
      <c r="CF9" s="45"/>
      <c r="CG9" s="45"/>
      <c r="CH9" s="45"/>
      <c r="CI9" s="45"/>
    </row>
    <row r="10" spans="1:87" ht="8.25" customHeight="1" thickBot="1" x14ac:dyDescent="0.3">
      <c r="A10" s="44"/>
      <c r="B10" s="44"/>
      <c r="C10" s="102"/>
      <c r="D10" s="153"/>
      <c r="E10" s="153"/>
      <c r="F10" s="153"/>
      <c r="G10" s="153"/>
      <c r="H10" s="153"/>
      <c r="I10" s="153"/>
      <c r="J10" s="102"/>
      <c r="K10" s="21"/>
      <c r="L10" s="122"/>
      <c r="M10" s="21"/>
      <c r="N10" s="21"/>
      <c r="O10" s="21"/>
      <c r="P10" s="21"/>
      <c r="Q10" s="21"/>
      <c r="R10" s="21"/>
      <c r="S10" s="21"/>
      <c r="T10" s="21"/>
      <c r="U10" s="72"/>
      <c r="V10" s="72"/>
      <c r="W10" s="72"/>
      <c r="X10" s="21"/>
      <c r="Y10" s="21"/>
      <c r="Z10" s="21"/>
      <c r="AA10" s="21"/>
      <c r="AB10" s="21"/>
      <c r="AC10" s="21"/>
      <c r="AD10" s="21"/>
      <c r="AE10" s="21"/>
      <c r="AF10" s="21"/>
      <c r="AG10" s="21"/>
      <c r="AH10" s="21"/>
      <c r="AI10" s="72"/>
      <c r="AJ10" s="72"/>
      <c r="AK10" s="72"/>
      <c r="AL10" s="72"/>
      <c r="AM10" s="72"/>
      <c r="AN10" s="72"/>
      <c r="AO10" s="72"/>
      <c r="AP10" s="72"/>
      <c r="AQ10" s="72"/>
      <c r="AR10" s="72"/>
      <c r="AS10" s="72"/>
      <c r="AT10" s="22"/>
      <c r="AU10" s="22"/>
      <c r="AV10" s="22"/>
      <c r="AW10" s="22"/>
      <c r="AX10" s="79"/>
      <c r="AY10" s="79"/>
      <c r="AZ10" s="79"/>
      <c r="BA10" s="129"/>
      <c r="BB10" s="129"/>
      <c r="BC10" s="129"/>
      <c r="BD10" s="129"/>
      <c r="BE10" s="129"/>
      <c r="BF10" s="129"/>
      <c r="BG10" s="129"/>
      <c r="BH10" s="129"/>
      <c r="BY10" s="45"/>
      <c r="BZ10" s="45"/>
      <c r="CA10" s="45"/>
      <c r="CB10" s="45"/>
      <c r="CC10" s="45"/>
      <c r="CD10" s="45"/>
      <c r="CE10" s="45"/>
      <c r="CF10" s="45"/>
      <c r="CG10" s="45"/>
      <c r="CH10" s="45"/>
      <c r="CI10" s="45"/>
    </row>
    <row r="11" spans="1:87" ht="15" customHeight="1" thickBot="1" x14ac:dyDescent="0.3">
      <c r="A11" s="44"/>
      <c r="B11" s="44"/>
      <c r="C11" s="102"/>
      <c r="D11" s="153"/>
      <c r="E11" s="153"/>
      <c r="F11" s="153"/>
      <c r="G11" s="153"/>
      <c r="H11" s="153"/>
      <c r="I11" s="153"/>
      <c r="J11" s="102"/>
      <c r="K11" s="21"/>
      <c r="L11" s="20" t="s">
        <v>8</v>
      </c>
      <c r="M11" s="21"/>
      <c r="N11" s="21"/>
      <c r="O11" s="21"/>
      <c r="P11" s="21"/>
      <c r="Q11" s="21"/>
      <c r="R11" s="21"/>
      <c r="S11" s="21"/>
      <c r="T11" s="21"/>
      <c r="U11" s="72"/>
      <c r="V11" s="72"/>
      <c r="W11" s="72"/>
      <c r="X11" s="288"/>
      <c r="Y11" s="289"/>
      <c r="Z11" s="290"/>
      <c r="AA11" s="288"/>
      <c r="AB11" s="289"/>
      <c r="AC11" s="290"/>
      <c r="AD11" s="298"/>
      <c r="AE11" s="298"/>
      <c r="AF11" s="298"/>
      <c r="AG11" s="78"/>
      <c r="AH11" s="78"/>
      <c r="AI11" s="70"/>
      <c r="AJ11" s="108"/>
      <c r="AK11" s="108"/>
      <c r="AL11" s="108"/>
      <c r="AM11" s="108"/>
      <c r="AN11" s="108"/>
      <c r="AO11" s="108"/>
      <c r="AP11" s="298"/>
      <c r="AQ11" s="298"/>
      <c r="AR11" s="108"/>
      <c r="AS11" s="123"/>
      <c r="AT11" s="278">
        <f>SUM(X11:AP11)</f>
        <v>0</v>
      </c>
      <c r="AU11" s="279"/>
      <c r="AV11" s="279"/>
      <c r="AW11" s="280"/>
      <c r="AX11" s="112"/>
      <c r="AY11" s="112"/>
      <c r="AZ11" s="112"/>
      <c r="BA11" s="112"/>
      <c r="BB11" s="112"/>
      <c r="BC11" s="112"/>
      <c r="BD11" s="112"/>
      <c r="BE11" s="112"/>
      <c r="BF11" s="112"/>
      <c r="BG11" s="19"/>
      <c r="BY11" s="45"/>
      <c r="BZ11" s="45"/>
      <c r="CA11" s="45"/>
      <c r="CB11" s="45"/>
      <c r="CC11" s="45"/>
      <c r="CD11" s="45"/>
      <c r="CE11" s="45"/>
      <c r="CF11" s="45"/>
      <c r="CG11" s="45"/>
      <c r="CH11" s="45"/>
      <c r="CI11" s="45"/>
    </row>
    <row r="12" spans="1:87" ht="8.25" customHeight="1" thickBot="1" x14ac:dyDescent="0.3">
      <c r="A12" s="44"/>
      <c r="B12" s="44"/>
      <c r="C12" s="102"/>
      <c r="D12" s="153"/>
      <c r="E12" s="153"/>
      <c r="F12" s="153"/>
      <c r="G12" s="153"/>
      <c r="H12" s="153"/>
      <c r="I12" s="153"/>
      <c r="J12" s="102"/>
      <c r="K12" s="21"/>
      <c r="L12" s="20"/>
      <c r="M12" s="21"/>
      <c r="N12" s="21"/>
      <c r="O12" s="21"/>
      <c r="P12" s="21"/>
      <c r="Q12" s="21"/>
      <c r="R12" s="21"/>
      <c r="S12" s="21"/>
      <c r="T12" s="21"/>
      <c r="U12" s="72"/>
      <c r="V12" s="72"/>
      <c r="W12" s="72"/>
      <c r="X12" s="78"/>
      <c r="Y12" s="78"/>
      <c r="Z12" s="78"/>
      <c r="AA12" s="78"/>
      <c r="AB12" s="78"/>
      <c r="AC12" s="78"/>
      <c r="AD12" s="78"/>
      <c r="AE12" s="78"/>
      <c r="AF12" s="78"/>
      <c r="AG12" s="78"/>
      <c r="AH12" s="78"/>
      <c r="AI12" s="83"/>
      <c r="AJ12" s="83"/>
      <c r="AK12" s="83"/>
      <c r="AL12" s="83"/>
      <c r="AM12" s="83"/>
      <c r="AN12" s="83"/>
      <c r="AO12" s="83"/>
      <c r="AP12" s="83"/>
      <c r="AQ12" s="83"/>
      <c r="AR12" s="83"/>
      <c r="AS12" s="83"/>
      <c r="AT12" s="78"/>
      <c r="AU12" s="78"/>
      <c r="AV12" s="23"/>
      <c r="AW12" s="79"/>
      <c r="AX12" s="41"/>
      <c r="AY12" s="41"/>
      <c r="AZ12" s="41"/>
      <c r="BA12" s="41"/>
      <c r="BB12" s="41"/>
      <c r="BC12" s="41"/>
      <c r="BD12" s="41"/>
      <c r="BE12" s="41"/>
      <c r="BF12" s="41"/>
      <c r="BG12" s="19"/>
      <c r="BR12" s="45"/>
      <c r="BS12" s="45"/>
      <c r="BT12" s="45"/>
      <c r="BU12" s="45"/>
      <c r="BV12" s="45"/>
      <c r="BW12" s="45"/>
      <c r="BX12" s="45"/>
      <c r="BY12" s="45"/>
      <c r="BZ12" s="45"/>
      <c r="CA12" s="45"/>
      <c r="CB12" s="45"/>
      <c r="CC12" s="45"/>
      <c r="CD12" s="45"/>
      <c r="CE12" s="45"/>
      <c r="CF12" s="45"/>
      <c r="CG12" s="45"/>
      <c r="CH12" s="45"/>
      <c r="CI12" s="45"/>
    </row>
    <row r="13" spans="1:87" ht="14.25" customHeight="1" thickBot="1" x14ac:dyDescent="0.3">
      <c r="A13" s="44"/>
      <c r="B13" s="44"/>
      <c r="C13" s="102"/>
      <c r="D13" s="153"/>
      <c r="E13" s="153"/>
      <c r="F13" s="153"/>
      <c r="G13" s="153"/>
      <c r="H13" s="153"/>
      <c r="I13" s="153"/>
      <c r="J13" s="102"/>
      <c r="K13" s="21"/>
      <c r="L13" s="281" t="s">
        <v>72</v>
      </c>
      <c r="M13" s="281"/>
      <c r="N13" s="281"/>
      <c r="O13" s="281"/>
      <c r="P13" s="281"/>
      <c r="Q13" s="281"/>
      <c r="R13" s="281"/>
      <c r="S13" s="281"/>
      <c r="T13" s="281"/>
      <c r="U13" s="72"/>
      <c r="V13" s="72"/>
      <c r="W13" s="72"/>
      <c r="X13" s="259"/>
      <c r="Y13" s="260"/>
      <c r="Z13" s="261"/>
      <c r="AA13" s="259"/>
      <c r="AB13" s="260"/>
      <c r="AC13" s="261"/>
      <c r="AD13" s="259"/>
      <c r="AE13" s="260"/>
      <c r="AF13" s="261"/>
      <c r="AG13" s="78"/>
      <c r="AH13" s="78"/>
      <c r="AI13" s="84"/>
      <c r="AJ13" s="83"/>
      <c r="AK13" s="83"/>
      <c r="AL13" s="83"/>
      <c r="AM13" s="83"/>
      <c r="AN13" s="83"/>
      <c r="AO13" s="83"/>
      <c r="AP13" s="83"/>
      <c r="AQ13" s="83"/>
      <c r="AR13" s="83"/>
      <c r="AT13" s="251">
        <f>SUM(X13:AF13)</f>
        <v>0</v>
      </c>
      <c r="AU13" s="252"/>
      <c r="AV13" s="252"/>
      <c r="AW13" s="253"/>
      <c r="AX13" s="113"/>
      <c r="AY13" s="113"/>
      <c r="AZ13" s="113"/>
      <c r="BA13" s="113"/>
      <c r="BB13" s="113"/>
      <c r="BC13" s="113"/>
      <c r="BD13" s="113"/>
      <c r="BE13" s="113"/>
      <c r="BF13" s="113"/>
      <c r="BG13" s="19"/>
      <c r="BR13" s="45"/>
      <c r="BS13" s="45"/>
      <c r="BT13" s="45"/>
      <c r="BU13" s="45"/>
      <c r="BV13" s="45"/>
      <c r="BW13" s="45"/>
      <c r="BX13" s="45"/>
      <c r="BY13" s="45"/>
      <c r="BZ13" s="45"/>
      <c r="CA13" s="45"/>
      <c r="CB13" s="45"/>
      <c r="CC13" s="45"/>
      <c r="CD13" s="45"/>
      <c r="CE13" s="45"/>
      <c r="CF13" s="45"/>
      <c r="CG13" s="45"/>
      <c r="CH13" s="45"/>
      <c r="CI13" s="45"/>
    </row>
    <row r="14" spans="1:87" ht="10.5" customHeight="1" x14ac:dyDescent="0.25">
      <c r="A14" s="44"/>
      <c r="B14" s="44"/>
      <c r="C14" s="102"/>
      <c r="D14" s="153"/>
      <c r="E14" s="153"/>
      <c r="F14" s="153"/>
      <c r="G14" s="153"/>
      <c r="H14" s="153"/>
      <c r="I14" s="153"/>
      <c r="J14" s="102"/>
      <c r="K14" s="21"/>
      <c r="L14" s="281"/>
      <c r="M14" s="281"/>
      <c r="N14" s="281"/>
      <c r="O14" s="281"/>
      <c r="P14" s="281"/>
      <c r="Q14" s="281"/>
      <c r="R14" s="281"/>
      <c r="S14" s="281"/>
      <c r="T14" s="281"/>
      <c r="U14" s="72"/>
      <c r="V14" s="72"/>
      <c r="W14" s="72"/>
      <c r="X14" s="23"/>
      <c r="Y14" s="23"/>
      <c r="Z14" s="23"/>
      <c r="AA14" s="23"/>
      <c r="AB14" s="23"/>
      <c r="AC14" s="23"/>
      <c r="AD14" s="23"/>
      <c r="AE14" s="23"/>
      <c r="AF14" s="23"/>
      <c r="AG14" s="23"/>
      <c r="AH14" s="23"/>
      <c r="AI14" s="85"/>
      <c r="AJ14" s="85"/>
      <c r="AK14" s="85"/>
      <c r="AL14" s="85"/>
      <c r="AM14" s="85"/>
      <c r="AN14" s="85"/>
      <c r="AO14" s="85"/>
      <c r="AP14" s="85"/>
      <c r="AQ14" s="85"/>
      <c r="AR14" s="85"/>
      <c r="AS14" s="85"/>
      <c r="AT14" s="24"/>
      <c r="AU14" s="24"/>
      <c r="AV14" s="23"/>
      <c r="AW14" s="125"/>
      <c r="AX14" s="21"/>
      <c r="AY14" s="21"/>
      <c r="AZ14" s="21"/>
      <c r="BA14" s="21"/>
      <c r="BB14" s="21"/>
      <c r="BC14" s="21"/>
      <c r="BD14" s="21"/>
      <c r="BE14" s="21"/>
      <c r="BF14" s="21"/>
      <c r="BG14" s="19"/>
      <c r="BR14" s="45"/>
      <c r="BS14" s="45"/>
      <c r="BT14" s="45"/>
      <c r="BU14" s="45"/>
      <c r="BV14" s="45"/>
      <c r="BW14" s="45"/>
      <c r="BX14" s="45"/>
      <c r="BY14" s="45"/>
      <c r="BZ14" s="45"/>
      <c r="CA14" s="45"/>
      <c r="CB14" s="45"/>
      <c r="CC14" s="45"/>
      <c r="CD14" s="45"/>
      <c r="CE14" s="45"/>
      <c r="CF14" s="45"/>
      <c r="CG14" s="45"/>
      <c r="CH14" s="45"/>
      <c r="CI14" s="45"/>
    </row>
    <row r="15" spans="1:87" ht="3.75" customHeight="1" thickBot="1" x14ac:dyDescent="0.3">
      <c r="A15" s="44"/>
      <c r="B15" s="44"/>
      <c r="C15" s="102"/>
      <c r="D15" s="102"/>
      <c r="E15" s="124"/>
      <c r="F15" s="124"/>
      <c r="G15" s="124"/>
      <c r="H15" s="124"/>
      <c r="I15" s="124"/>
      <c r="J15" s="102"/>
      <c r="K15" s="21"/>
      <c r="L15" s="152"/>
      <c r="M15" s="152"/>
      <c r="N15" s="152"/>
      <c r="O15" s="152"/>
      <c r="P15" s="152"/>
      <c r="Q15" s="152"/>
      <c r="R15" s="152"/>
      <c r="S15" s="152"/>
      <c r="T15" s="152"/>
      <c r="U15" s="72"/>
      <c r="V15" s="72"/>
      <c r="W15" s="72"/>
      <c r="X15" s="23"/>
      <c r="Y15" s="23"/>
      <c r="Z15" s="23"/>
      <c r="AA15" s="23"/>
      <c r="AB15" s="23"/>
      <c r="AC15" s="23"/>
      <c r="AD15" s="23"/>
      <c r="AE15" s="23"/>
      <c r="AF15" s="23"/>
      <c r="AG15" s="23"/>
      <c r="AH15" s="23"/>
      <c r="AI15" s="85"/>
      <c r="AJ15" s="85"/>
      <c r="AK15" s="85"/>
      <c r="AL15" s="85"/>
      <c r="AM15" s="85"/>
      <c r="AN15" s="85"/>
      <c r="AO15" s="85"/>
      <c r="AP15" s="85"/>
      <c r="AQ15" s="85"/>
      <c r="AR15" s="85"/>
      <c r="AS15" s="85"/>
      <c r="AT15" s="24"/>
      <c r="AU15" s="24"/>
      <c r="AV15" s="23"/>
      <c r="AW15" s="41"/>
      <c r="AX15" s="21"/>
      <c r="AY15" s="21"/>
      <c r="AZ15" s="21"/>
      <c r="BA15" s="21"/>
      <c r="BB15" s="21"/>
      <c r="BC15" s="21"/>
      <c r="BD15" s="21"/>
      <c r="BE15" s="21"/>
      <c r="BF15" s="21"/>
      <c r="BG15" s="19"/>
      <c r="BR15" s="45"/>
      <c r="BS15" s="45"/>
      <c r="BT15" s="45"/>
      <c r="BU15" s="45"/>
      <c r="BV15" s="45"/>
      <c r="BW15" s="45"/>
      <c r="BX15" s="45"/>
      <c r="BY15" s="45"/>
      <c r="BZ15" s="45"/>
      <c r="CA15" s="45"/>
      <c r="CB15" s="45"/>
      <c r="CC15" s="45"/>
      <c r="CD15" s="45"/>
      <c r="CE15" s="45"/>
      <c r="CF15" s="45"/>
      <c r="CG15" s="45"/>
      <c r="CH15" s="45"/>
      <c r="CI15" s="45"/>
    </row>
    <row r="16" spans="1:87" ht="12.75" customHeight="1" thickBot="1" x14ac:dyDescent="0.3">
      <c r="A16" s="44"/>
      <c r="B16" s="44"/>
      <c r="C16" s="102"/>
      <c r="D16" s="102"/>
      <c r="E16" s="124"/>
      <c r="F16" s="124"/>
      <c r="G16" s="124"/>
      <c r="H16" s="124"/>
      <c r="I16" s="124"/>
      <c r="J16" s="102"/>
      <c r="K16" s="21"/>
      <c r="L16" s="258" t="s">
        <v>92</v>
      </c>
      <c r="M16" s="258"/>
      <c r="N16" s="258"/>
      <c r="O16" s="258"/>
      <c r="P16" s="258"/>
      <c r="Q16" s="258"/>
      <c r="R16" s="258"/>
      <c r="S16" s="258"/>
      <c r="T16" s="258"/>
      <c r="U16" s="72"/>
      <c r="V16" s="72"/>
      <c r="W16" s="72"/>
      <c r="X16" s="259"/>
      <c r="Y16" s="260"/>
      <c r="Z16" s="261"/>
      <c r="AA16" s="259"/>
      <c r="AB16" s="260"/>
      <c r="AC16" s="261"/>
      <c r="AD16" s="259"/>
      <c r="AE16" s="260"/>
      <c r="AF16" s="261"/>
      <c r="AG16" s="78"/>
      <c r="AH16" s="78"/>
      <c r="AI16" s="85"/>
      <c r="AJ16" s="85"/>
      <c r="AK16" s="85"/>
      <c r="AL16" s="85"/>
      <c r="AM16" s="85"/>
      <c r="AN16" s="85"/>
      <c r="AO16" s="85"/>
      <c r="AP16" s="85"/>
      <c r="AQ16" s="85"/>
      <c r="AR16" s="85"/>
      <c r="AS16" s="85"/>
      <c r="AT16" s="251">
        <f>SUM(X16:AF16)</f>
        <v>0</v>
      </c>
      <c r="AU16" s="252"/>
      <c r="AV16" s="252"/>
      <c r="AW16" s="253"/>
      <c r="AX16" s="21"/>
      <c r="AY16" s="21"/>
      <c r="AZ16" s="21"/>
      <c r="BA16" s="21"/>
      <c r="BB16" s="21"/>
      <c r="BC16" s="21"/>
      <c r="BD16" s="21"/>
      <c r="BE16" s="21"/>
      <c r="BF16" s="21"/>
      <c r="BG16" s="19"/>
      <c r="BR16" s="45"/>
      <c r="BS16" s="45"/>
      <c r="BT16" s="45"/>
      <c r="BU16" s="45"/>
      <c r="BV16" s="45"/>
      <c r="BW16" s="45"/>
      <c r="BX16" s="45"/>
      <c r="BY16" s="45"/>
      <c r="BZ16" s="45"/>
      <c r="CA16" s="45"/>
      <c r="CB16" s="45"/>
      <c r="CC16" s="45"/>
      <c r="CD16" s="45"/>
      <c r="CE16" s="45"/>
      <c r="CF16" s="45"/>
      <c r="CG16" s="45"/>
      <c r="CH16" s="45"/>
      <c r="CI16" s="45"/>
    </row>
    <row r="17" spans="1:93" ht="12.75" customHeight="1" x14ac:dyDescent="0.25">
      <c r="A17" s="44"/>
      <c r="B17" s="44"/>
      <c r="C17" s="102"/>
      <c r="D17" s="102"/>
      <c r="E17" s="124"/>
      <c r="F17" s="124"/>
      <c r="G17" s="124"/>
      <c r="H17" s="124"/>
      <c r="I17" s="124"/>
      <c r="J17" s="102"/>
      <c r="K17" s="21"/>
      <c r="L17" s="258"/>
      <c r="M17" s="258"/>
      <c r="N17" s="258"/>
      <c r="O17" s="258"/>
      <c r="P17" s="258"/>
      <c r="Q17" s="258"/>
      <c r="R17" s="258"/>
      <c r="S17" s="258"/>
      <c r="T17" s="258"/>
      <c r="U17" s="72"/>
      <c r="V17" s="72"/>
      <c r="W17" s="72"/>
      <c r="X17" s="78"/>
      <c r="Y17" s="78"/>
      <c r="Z17" s="78"/>
      <c r="AA17" s="78"/>
      <c r="AB17" s="78"/>
      <c r="AC17" s="78"/>
      <c r="AD17" s="78"/>
      <c r="AE17" s="78"/>
      <c r="AF17" s="78"/>
      <c r="AG17" s="78"/>
      <c r="AH17" s="78"/>
      <c r="AI17" s="85"/>
      <c r="AJ17" s="85"/>
      <c r="AK17" s="85"/>
      <c r="AL17" s="85"/>
      <c r="AM17" s="85"/>
      <c r="AN17" s="85"/>
      <c r="AO17" s="85"/>
      <c r="AP17" s="85"/>
      <c r="AQ17" s="85"/>
      <c r="AR17" s="85"/>
      <c r="AS17" s="85"/>
      <c r="AT17" s="24"/>
      <c r="AU17" s="24"/>
      <c r="AV17" s="23"/>
      <c r="AW17" s="41"/>
      <c r="AX17" s="21"/>
      <c r="AY17" s="21"/>
      <c r="AZ17" s="21"/>
      <c r="BA17" s="21"/>
      <c r="BB17" s="21"/>
      <c r="BC17" s="21"/>
      <c r="BD17" s="21"/>
      <c r="BE17" s="21"/>
      <c r="BF17" s="21"/>
      <c r="BG17" s="19"/>
      <c r="BR17" s="45"/>
      <c r="BS17" s="45"/>
      <c r="BT17" s="45"/>
      <c r="BU17" s="45"/>
      <c r="BV17" s="45"/>
      <c r="BW17" s="45"/>
      <c r="BX17" s="45"/>
      <c r="BY17" s="45"/>
      <c r="BZ17" s="45"/>
      <c r="CA17" s="45"/>
      <c r="CB17" s="45"/>
      <c r="CC17" s="45"/>
      <c r="CD17" s="45"/>
      <c r="CE17" s="45"/>
      <c r="CF17" s="45"/>
      <c r="CG17" s="45"/>
      <c r="CH17" s="45"/>
      <c r="CI17" s="45"/>
    </row>
    <row r="18" spans="1:93" ht="5.25" customHeight="1" x14ac:dyDescent="0.25">
      <c r="A18" s="44"/>
      <c r="B18" s="44"/>
      <c r="C18" s="102"/>
      <c r="D18" s="102"/>
      <c r="E18" s="124"/>
      <c r="F18" s="124"/>
      <c r="G18" s="124"/>
      <c r="H18" s="124"/>
      <c r="I18" s="124"/>
      <c r="J18" s="102"/>
      <c r="K18" s="21"/>
      <c r="M18" s="141"/>
      <c r="N18" s="141"/>
      <c r="O18" s="141"/>
      <c r="P18" s="141"/>
      <c r="Q18" s="141"/>
      <c r="R18" s="141"/>
      <c r="S18" s="141"/>
      <c r="T18" s="141"/>
      <c r="U18" s="72"/>
      <c r="V18" s="72"/>
      <c r="W18" s="72"/>
      <c r="X18" s="78"/>
      <c r="Y18" s="78"/>
      <c r="Z18" s="78"/>
      <c r="AA18" s="78"/>
      <c r="AB18" s="78"/>
      <c r="AC18" s="78"/>
      <c r="AD18" s="78"/>
      <c r="AE18" s="78"/>
      <c r="AF18" s="78"/>
      <c r="AG18" s="78"/>
      <c r="AH18" s="78"/>
      <c r="AI18" s="85"/>
      <c r="AJ18" s="85"/>
      <c r="AK18" s="85"/>
      <c r="AL18" s="85"/>
      <c r="AM18" s="85"/>
      <c r="AN18" s="85"/>
      <c r="AO18" s="85"/>
      <c r="AP18" s="85"/>
      <c r="AQ18" s="85"/>
      <c r="AR18" s="85"/>
      <c r="AS18" s="85"/>
      <c r="AT18" s="24"/>
      <c r="AU18" s="24"/>
      <c r="AV18" s="23"/>
      <c r="AW18" s="41"/>
      <c r="AX18" s="21"/>
      <c r="AY18" s="21"/>
      <c r="AZ18" s="21"/>
      <c r="BA18" s="21"/>
      <c r="BB18" s="21"/>
      <c r="BC18" s="21"/>
      <c r="BD18" s="21"/>
      <c r="BE18" s="21"/>
      <c r="BF18" s="21"/>
      <c r="BG18" s="19"/>
      <c r="BR18" s="45"/>
      <c r="BS18" s="45"/>
      <c r="BT18" s="45"/>
      <c r="BU18" s="45"/>
      <c r="BV18" s="45"/>
      <c r="BW18" s="45"/>
      <c r="BX18" s="45"/>
      <c r="BY18" s="45"/>
      <c r="BZ18" s="45"/>
      <c r="CA18" s="45"/>
      <c r="CB18" s="45"/>
      <c r="CC18" s="45"/>
      <c r="CD18" s="45"/>
      <c r="CE18" s="45"/>
      <c r="CF18" s="45"/>
      <c r="CG18" s="45"/>
      <c r="CH18" s="45"/>
      <c r="CI18" s="45"/>
    </row>
    <row r="19" spans="1:93" s="147" customFormat="1" ht="15.75" customHeight="1" x14ac:dyDescent="0.25">
      <c r="A19" s="143"/>
      <c r="B19" s="143"/>
      <c r="C19" s="144"/>
      <c r="D19" s="144"/>
      <c r="E19" s="144"/>
      <c r="F19" s="144"/>
      <c r="G19" s="144"/>
      <c r="H19" s="144"/>
      <c r="I19" s="144"/>
      <c r="J19" s="144"/>
      <c r="K19" s="144"/>
      <c r="L19" s="273" t="s">
        <v>95</v>
      </c>
      <c r="M19" s="273"/>
      <c r="N19" s="273"/>
      <c r="O19" s="273"/>
      <c r="P19" s="273"/>
      <c r="Q19" s="273"/>
      <c r="R19" s="273"/>
      <c r="S19" s="273"/>
      <c r="T19" s="273"/>
      <c r="U19" s="145"/>
      <c r="V19" s="145"/>
      <c r="W19" s="146"/>
      <c r="X19" s="270" t="s">
        <v>84</v>
      </c>
      <c r="Y19" s="271"/>
      <c r="Z19" s="272"/>
      <c r="AA19" s="144"/>
      <c r="AB19" s="144"/>
      <c r="AC19" s="144"/>
      <c r="AD19" s="144"/>
      <c r="AE19" s="144"/>
      <c r="AF19" s="144"/>
      <c r="AG19" s="144"/>
      <c r="AH19" s="144"/>
      <c r="AI19" s="145"/>
      <c r="AJ19" s="145"/>
      <c r="AK19" s="145"/>
      <c r="AL19" s="145"/>
      <c r="AM19" s="145"/>
      <c r="AN19" s="145"/>
      <c r="AO19" s="145"/>
      <c r="AP19" s="145"/>
      <c r="AQ19" s="145"/>
      <c r="AR19" s="145"/>
      <c r="AS19" s="145"/>
      <c r="AT19" s="144"/>
      <c r="AU19" s="144"/>
      <c r="AV19" s="144"/>
      <c r="AW19" s="144"/>
      <c r="AX19" s="144"/>
      <c r="AY19" s="144"/>
      <c r="AZ19" s="144"/>
      <c r="BA19" s="144"/>
      <c r="BB19" s="144"/>
      <c r="BC19" s="144"/>
      <c r="BD19" s="144"/>
      <c r="BE19" s="144"/>
      <c r="BF19" s="144"/>
      <c r="BG19" s="144"/>
      <c r="BH19" s="144"/>
      <c r="BI19" s="144"/>
      <c r="BJ19" s="144"/>
      <c r="BK19" s="144"/>
      <c r="BL19" s="144"/>
      <c r="BM19" s="144"/>
      <c r="BN19" s="144"/>
      <c r="BO19" s="144"/>
      <c r="BP19" s="144"/>
      <c r="BQ19" s="144"/>
      <c r="BR19" s="144"/>
      <c r="BS19" s="144"/>
      <c r="BT19" s="144"/>
      <c r="BU19" s="144"/>
      <c r="BV19" s="144"/>
      <c r="BW19" s="144"/>
      <c r="BX19" s="144"/>
      <c r="BY19" s="144"/>
      <c r="BZ19" s="144"/>
      <c r="CA19" s="144"/>
      <c r="CB19" s="144"/>
      <c r="CC19" s="144"/>
      <c r="CD19" s="144"/>
      <c r="CE19" s="144"/>
      <c r="CF19" s="144"/>
      <c r="CG19" s="144"/>
      <c r="CH19" s="144"/>
      <c r="CI19" s="144"/>
    </row>
    <row r="20" spans="1:93" ht="15.75" customHeight="1" x14ac:dyDescent="0.25">
      <c r="A20" s="44"/>
      <c r="B20" s="44"/>
      <c r="C20" s="45"/>
      <c r="D20" s="45"/>
      <c r="E20" s="45"/>
      <c r="F20" s="45"/>
      <c r="G20" s="45"/>
      <c r="H20" s="45"/>
      <c r="I20" s="45"/>
      <c r="J20" s="45"/>
      <c r="K20" s="45"/>
      <c r="L20" s="273"/>
      <c r="M20" s="273"/>
      <c r="N20" s="273"/>
      <c r="O20" s="273"/>
      <c r="P20" s="273"/>
      <c r="Q20" s="273"/>
      <c r="R20" s="273"/>
      <c r="S20" s="273"/>
      <c r="T20" s="273"/>
      <c r="U20" s="70"/>
      <c r="V20" s="70"/>
      <c r="W20" s="70"/>
      <c r="Y20" s="45"/>
      <c r="Z20" s="45"/>
      <c r="AA20" s="45"/>
      <c r="AB20" s="45"/>
      <c r="AC20" s="45"/>
      <c r="AD20" s="45"/>
      <c r="AE20" s="45"/>
      <c r="AF20" s="45"/>
      <c r="AG20" s="45"/>
      <c r="AH20" s="45"/>
      <c r="AI20" s="70"/>
      <c r="AJ20" s="70"/>
      <c r="AK20" s="70"/>
      <c r="AL20" s="70"/>
      <c r="AM20" s="70"/>
      <c r="AN20" s="70"/>
      <c r="AO20" s="70"/>
      <c r="AP20" s="70"/>
      <c r="AQ20" s="70"/>
      <c r="AR20" s="70"/>
      <c r="AS20" s="70"/>
      <c r="AT20" s="45"/>
      <c r="AU20" s="45"/>
      <c r="AV20" s="45"/>
      <c r="AW20" s="45"/>
      <c r="AX20" s="45"/>
      <c r="AY20" s="45"/>
      <c r="AZ20" s="45"/>
      <c r="BA20" s="45"/>
      <c r="BB20" s="45"/>
      <c r="BC20" s="45"/>
      <c r="BD20" s="45"/>
      <c r="BE20" s="45"/>
      <c r="BF20" s="45"/>
      <c r="BG20" s="45"/>
      <c r="BH20" s="45"/>
      <c r="BI20" s="45"/>
      <c r="BJ20" s="45"/>
      <c r="BK20" s="45"/>
      <c r="BL20" s="45"/>
      <c r="BM20" s="45"/>
      <c r="BN20" s="45"/>
      <c r="BO20" s="45"/>
      <c r="BP20" s="45"/>
      <c r="BQ20" s="45"/>
      <c r="BR20" s="45"/>
      <c r="BS20" s="45"/>
      <c r="BT20" s="45"/>
      <c r="BU20" s="45"/>
      <c r="BV20" s="45"/>
      <c r="BW20" s="45"/>
      <c r="BX20" s="45"/>
      <c r="BY20" s="45"/>
      <c r="BZ20" s="45"/>
      <c r="CA20" s="45"/>
      <c r="CB20" s="45"/>
      <c r="CC20" s="45"/>
      <c r="CD20" s="45"/>
      <c r="CE20" s="45"/>
      <c r="CF20" s="45"/>
      <c r="CG20" s="45"/>
      <c r="CH20" s="45"/>
      <c r="CI20" s="45"/>
    </row>
    <row r="21" spans="1:93" ht="15.75" customHeight="1" x14ac:dyDescent="0.25">
      <c r="A21" s="44"/>
      <c r="B21" s="44"/>
      <c r="C21" s="45"/>
      <c r="D21" s="45"/>
      <c r="E21" s="45"/>
      <c r="F21" s="45"/>
      <c r="G21" s="45"/>
      <c r="H21" s="45"/>
      <c r="I21" s="45"/>
      <c r="J21" s="45"/>
      <c r="K21" s="45"/>
      <c r="L21" s="239"/>
      <c r="M21" s="239"/>
      <c r="N21" s="239"/>
      <c r="O21" s="239"/>
      <c r="P21" s="239"/>
      <c r="Q21" s="239"/>
      <c r="R21" s="239"/>
      <c r="S21" s="239"/>
      <c r="T21" s="239"/>
      <c r="U21" s="70"/>
      <c r="V21" s="70"/>
      <c r="W21" s="70"/>
      <c r="Y21" s="45"/>
      <c r="Z21" s="45"/>
      <c r="AA21" s="170" t="s">
        <v>118</v>
      </c>
      <c r="AB21" s="45"/>
      <c r="AC21" s="45"/>
      <c r="AD21" s="314" t="s">
        <v>84</v>
      </c>
      <c r="AE21" s="315"/>
      <c r="AF21" s="316"/>
      <c r="AG21" s="229"/>
      <c r="AH21" s="229"/>
      <c r="AI21" s="70"/>
      <c r="AJ21" s="70"/>
      <c r="AK21" s="70"/>
      <c r="AL21" s="70"/>
      <c r="AM21" s="70"/>
      <c r="AN21" s="70"/>
      <c r="AO21" s="70"/>
      <c r="AP21" s="70"/>
      <c r="AQ21" s="70"/>
      <c r="AR21" s="70"/>
      <c r="AS21" s="70"/>
      <c r="AT21" s="45"/>
      <c r="AU21" s="45"/>
      <c r="AV21" s="45"/>
      <c r="AW21" s="45"/>
      <c r="AX21" s="45"/>
      <c r="AY21" s="45"/>
      <c r="AZ21" s="45"/>
      <c r="BA21" s="45"/>
      <c r="BB21" s="45"/>
      <c r="BC21" s="45"/>
      <c r="BD21" s="45"/>
      <c r="BE21" s="45"/>
      <c r="BF21" s="45"/>
      <c r="BG21" s="45"/>
      <c r="BH21" s="45"/>
      <c r="BI21" s="45"/>
      <c r="BJ21" s="45"/>
      <c r="BK21" s="45"/>
      <c r="BL21" s="45"/>
      <c r="BM21" s="45"/>
      <c r="BN21" s="45"/>
      <c r="BO21" s="45"/>
      <c r="BP21" s="45"/>
      <c r="BQ21" s="45"/>
      <c r="BR21" s="45"/>
      <c r="BS21" s="45"/>
      <c r="BT21" s="45"/>
      <c r="BU21" s="45"/>
      <c r="BV21" s="45"/>
      <c r="BW21" s="45"/>
      <c r="BX21" s="45"/>
      <c r="BY21" s="45"/>
      <c r="BZ21" s="45"/>
      <c r="CA21" s="45"/>
      <c r="CB21" s="45"/>
      <c r="CC21" s="45"/>
      <c r="CD21" s="45"/>
      <c r="CE21" s="45"/>
      <c r="CF21" s="45"/>
      <c r="CG21" s="45"/>
      <c r="CH21" s="45"/>
      <c r="CI21" s="45"/>
    </row>
    <row r="22" spans="1:93" ht="6" customHeight="1" x14ac:dyDescent="0.25">
      <c r="A22" s="44"/>
      <c r="B22" s="44"/>
      <c r="C22" s="45"/>
      <c r="D22" s="45"/>
      <c r="E22" s="45"/>
      <c r="F22" s="45"/>
      <c r="G22" s="45"/>
      <c r="H22" s="45"/>
      <c r="I22" s="45"/>
      <c r="J22" s="45"/>
      <c r="K22" s="45"/>
      <c r="L22" s="239"/>
      <c r="M22" s="239"/>
      <c r="N22" s="239"/>
      <c r="O22" s="239"/>
      <c r="P22" s="239"/>
      <c r="Q22" s="239"/>
      <c r="R22" s="239"/>
      <c r="S22" s="239"/>
      <c r="T22" s="239"/>
      <c r="U22" s="70"/>
      <c r="V22" s="70"/>
      <c r="W22" s="70"/>
      <c r="Y22" s="45"/>
      <c r="Z22" s="45"/>
      <c r="AA22" s="45"/>
      <c r="AB22" s="45"/>
      <c r="AC22" s="45"/>
      <c r="AD22" s="45"/>
      <c r="AE22" s="45"/>
      <c r="AF22" s="45"/>
      <c r="AG22" s="45"/>
      <c r="AH22" s="45"/>
      <c r="AI22" s="70"/>
      <c r="AJ22" s="70"/>
      <c r="AK22" s="70"/>
      <c r="AL22" s="70"/>
      <c r="AM22" s="70"/>
      <c r="AN22" s="70"/>
      <c r="AO22" s="70"/>
      <c r="AP22" s="70"/>
      <c r="AQ22" s="70"/>
      <c r="AR22" s="70"/>
      <c r="AS22" s="70"/>
      <c r="AT22" s="45"/>
      <c r="AU22" s="45"/>
      <c r="AV22" s="45"/>
      <c r="AW22" s="45"/>
      <c r="AX22" s="45"/>
      <c r="AY22" s="45"/>
      <c r="AZ22" s="45"/>
      <c r="BA22" s="45"/>
      <c r="BB22" s="45"/>
      <c r="BC22" s="45"/>
      <c r="BD22" s="45"/>
      <c r="BE22" s="45"/>
      <c r="BF22" s="45"/>
      <c r="BG22" s="45"/>
      <c r="BH22" s="45"/>
      <c r="BI22" s="45"/>
      <c r="BJ22" s="45"/>
      <c r="BK22" s="45"/>
      <c r="BL22" s="45"/>
      <c r="BM22" s="45"/>
      <c r="BN22" s="45"/>
      <c r="BO22" s="45"/>
      <c r="BP22" s="45"/>
      <c r="BQ22" s="45"/>
      <c r="BR22" s="45"/>
      <c r="BS22" s="45"/>
      <c r="BT22" s="45"/>
      <c r="BU22" s="45"/>
      <c r="BV22" s="45"/>
      <c r="BW22" s="45"/>
      <c r="BX22" s="45"/>
      <c r="BY22" s="45"/>
      <c r="BZ22" s="45"/>
      <c r="CA22" s="45"/>
      <c r="CB22" s="45"/>
      <c r="CC22" s="45"/>
      <c r="CD22" s="45"/>
      <c r="CE22" s="45"/>
      <c r="CF22" s="45"/>
      <c r="CG22" s="45"/>
      <c r="CH22" s="45"/>
      <c r="CI22" s="45"/>
    </row>
    <row r="23" spans="1:93" ht="15" customHeight="1" x14ac:dyDescent="0.25">
      <c r="A23" s="44"/>
      <c r="B23" s="44"/>
      <c r="C23" s="45"/>
      <c r="D23" s="45"/>
      <c r="E23" s="45"/>
      <c r="F23" s="45"/>
      <c r="G23" s="45"/>
      <c r="H23" s="45"/>
      <c r="I23" s="45"/>
      <c r="J23" s="45"/>
      <c r="K23" s="45"/>
      <c r="L23" s="150" t="s">
        <v>99</v>
      </c>
      <c r="M23" s="151"/>
      <c r="N23" s="151"/>
      <c r="O23" s="151"/>
      <c r="P23" s="151"/>
      <c r="Q23" s="151"/>
      <c r="R23" s="151"/>
      <c r="S23" s="151"/>
      <c r="T23" s="151"/>
      <c r="U23" s="70"/>
      <c r="V23" s="70"/>
      <c r="W23" s="70"/>
      <c r="Y23" s="45"/>
      <c r="Z23" s="45"/>
      <c r="AA23" s="45"/>
      <c r="AB23" s="45"/>
      <c r="AC23" s="45"/>
      <c r="AD23" s="314" t="s">
        <v>84</v>
      </c>
      <c r="AE23" s="315"/>
      <c r="AF23" s="316"/>
      <c r="AG23" s="229"/>
      <c r="AH23" s="229"/>
      <c r="AI23" s="70"/>
      <c r="AJ23" s="70"/>
      <c r="AK23" s="70"/>
      <c r="AL23" s="70"/>
      <c r="AM23" s="70"/>
      <c r="AN23" s="70"/>
      <c r="AO23" s="70"/>
      <c r="AR23" s="149"/>
      <c r="AS23" s="70"/>
      <c r="AT23" s="45"/>
      <c r="AU23" s="45"/>
      <c r="AV23" s="45"/>
      <c r="AW23" s="45"/>
      <c r="AX23" s="45"/>
      <c r="AY23" s="45"/>
      <c r="AZ23" s="45"/>
      <c r="BA23" s="45"/>
      <c r="BB23" s="45"/>
      <c r="BC23" s="45"/>
      <c r="BD23" s="45"/>
      <c r="BE23" s="45"/>
      <c r="BF23" s="45"/>
      <c r="BG23" s="45"/>
      <c r="BH23" s="45"/>
      <c r="BI23" s="45"/>
      <c r="BJ23" s="45"/>
      <c r="BK23" s="45"/>
      <c r="BL23" s="45"/>
      <c r="BM23" s="45"/>
      <c r="BN23" s="45"/>
      <c r="BO23" s="45"/>
      <c r="BP23" s="45"/>
      <c r="BQ23" s="45"/>
      <c r="BR23" s="45"/>
      <c r="BS23" s="45"/>
      <c r="BT23" s="45"/>
      <c r="BU23" s="45"/>
      <c r="BV23" s="45"/>
      <c r="BW23" s="45"/>
      <c r="BX23" s="45"/>
      <c r="BY23" s="45"/>
      <c r="BZ23" s="45"/>
      <c r="CA23" s="45"/>
      <c r="CB23" s="45"/>
      <c r="CC23" s="45"/>
      <c r="CD23" s="45"/>
      <c r="CE23" s="45"/>
      <c r="CF23" s="45"/>
      <c r="CG23" s="45"/>
      <c r="CH23" s="45"/>
      <c r="CI23" s="45"/>
    </row>
    <row r="24" spans="1:93" ht="15.75" customHeight="1" x14ac:dyDescent="0.25">
      <c r="A24" s="44"/>
      <c r="B24" s="44"/>
      <c r="C24" s="45"/>
      <c r="E24" s="45"/>
      <c r="F24" s="45"/>
      <c r="G24" s="45"/>
      <c r="H24" s="45"/>
      <c r="I24" s="45"/>
      <c r="J24" s="45"/>
      <c r="L24" s="151"/>
      <c r="M24" s="151"/>
      <c r="N24" s="151"/>
      <c r="O24" s="151"/>
      <c r="P24" s="151"/>
      <c r="Q24" s="151"/>
      <c r="R24" s="151"/>
      <c r="S24" s="151"/>
      <c r="T24" s="151"/>
      <c r="U24" s="70"/>
      <c r="V24" s="70"/>
      <c r="W24" s="70"/>
      <c r="Y24" s="45"/>
      <c r="Z24" s="45"/>
      <c r="AA24" s="45"/>
      <c r="AB24" s="45"/>
      <c r="AC24" s="45"/>
      <c r="AD24" s="45"/>
      <c r="AE24" s="45"/>
      <c r="AF24" s="45"/>
      <c r="AG24" s="45"/>
      <c r="AH24" s="45"/>
      <c r="AI24" s="70"/>
      <c r="AJ24" s="70"/>
      <c r="AK24" s="70"/>
      <c r="AL24" s="70"/>
      <c r="AM24" s="70"/>
      <c r="AN24" s="70"/>
      <c r="AO24" s="70"/>
      <c r="AP24" s="70"/>
      <c r="AQ24" s="70"/>
      <c r="AR24" s="70"/>
      <c r="AS24" s="70"/>
      <c r="AT24" s="45"/>
      <c r="AU24" s="45"/>
      <c r="AV24" s="45"/>
      <c r="AW24" s="45"/>
      <c r="AX24" s="45"/>
      <c r="AY24" s="45"/>
      <c r="AZ24" s="45"/>
      <c r="BA24" s="45"/>
      <c r="BB24" s="45"/>
      <c r="BC24" s="45"/>
      <c r="BD24" s="45"/>
      <c r="BE24" s="45"/>
      <c r="BF24" s="45"/>
      <c r="BG24" s="45"/>
      <c r="BH24" s="45"/>
      <c r="BI24" s="45"/>
      <c r="BJ24" s="45"/>
      <c r="BK24" s="45"/>
      <c r="BL24" s="45"/>
      <c r="BM24" s="45"/>
      <c r="BN24" s="45"/>
      <c r="BO24" s="45"/>
      <c r="BP24" s="45"/>
      <c r="BQ24" s="45"/>
      <c r="BR24" s="45"/>
      <c r="BS24" s="45"/>
      <c r="BT24" s="45"/>
      <c r="BU24" s="45"/>
      <c r="BV24" s="45"/>
      <c r="BW24" s="45"/>
      <c r="BX24" s="45"/>
      <c r="BY24" s="45"/>
      <c r="BZ24" s="45"/>
      <c r="CA24" s="45"/>
      <c r="CB24" s="45"/>
      <c r="CC24" s="45"/>
      <c r="CD24" s="45"/>
      <c r="CE24" s="45"/>
      <c r="CF24" s="45"/>
      <c r="CG24" s="45"/>
      <c r="CH24" s="45"/>
      <c r="CI24" s="45"/>
    </row>
    <row r="25" spans="1:93" ht="8.25" customHeight="1" x14ac:dyDescent="0.25">
      <c r="A25" s="44"/>
      <c r="B25" s="44"/>
      <c r="C25" s="45"/>
      <c r="D25" s="45"/>
      <c r="E25" s="45"/>
      <c r="F25" s="45"/>
      <c r="G25" s="45"/>
      <c r="H25" s="45"/>
      <c r="I25" s="45"/>
      <c r="J25" s="45"/>
      <c r="K25" s="45"/>
      <c r="L25" s="20"/>
      <c r="M25" s="20"/>
      <c r="N25" s="18"/>
      <c r="O25" s="18"/>
      <c r="P25" s="139"/>
      <c r="Q25" s="139"/>
      <c r="R25" s="139"/>
      <c r="S25" s="139"/>
      <c r="T25" s="45"/>
      <c r="U25" s="70"/>
      <c r="V25" s="70"/>
      <c r="W25" s="70"/>
      <c r="X25" s="45"/>
      <c r="Y25" s="45"/>
      <c r="Z25" s="45"/>
      <c r="AA25" s="45"/>
      <c r="AB25" s="45"/>
      <c r="AC25" s="45"/>
      <c r="AD25" s="45"/>
      <c r="AE25" s="45"/>
      <c r="AF25" s="45"/>
      <c r="AG25" s="45"/>
      <c r="AH25" s="45"/>
      <c r="AI25" s="70"/>
      <c r="AJ25" s="70"/>
      <c r="AK25" s="70"/>
      <c r="AL25" s="70"/>
      <c r="AM25" s="70"/>
      <c r="AN25" s="70"/>
      <c r="AO25" s="70"/>
      <c r="AP25" s="70"/>
      <c r="AQ25" s="70"/>
      <c r="AR25" s="70"/>
      <c r="AS25" s="70"/>
      <c r="AT25" s="45"/>
      <c r="AU25" s="45"/>
      <c r="AV25" s="45"/>
      <c r="AW25" s="45"/>
      <c r="AX25" s="45"/>
      <c r="AY25" s="45"/>
      <c r="AZ25" s="45"/>
      <c r="BA25" s="45"/>
      <c r="BB25" s="45"/>
      <c r="BC25" s="45"/>
      <c r="BD25" s="45"/>
      <c r="BE25" s="45"/>
      <c r="BF25" s="45"/>
      <c r="BG25" s="45"/>
      <c r="BH25" s="45"/>
      <c r="BI25" s="45"/>
      <c r="BJ25" s="45"/>
      <c r="BK25" s="45"/>
      <c r="BL25" s="45"/>
      <c r="BM25" s="45"/>
      <c r="BN25" s="45"/>
      <c r="BO25" s="45"/>
      <c r="BP25" s="45"/>
      <c r="BQ25" s="45"/>
      <c r="BR25" s="45"/>
      <c r="BS25" s="45"/>
      <c r="BT25" s="45"/>
      <c r="BU25" s="45"/>
      <c r="BV25" s="45"/>
      <c r="BW25" s="45"/>
      <c r="BX25" s="45"/>
      <c r="BY25" s="45"/>
      <c r="BZ25" s="45"/>
      <c r="CA25" s="45"/>
      <c r="CB25" s="45"/>
      <c r="CC25" s="45"/>
      <c r="CD25" s="45"/>
      <c r="CE25" s="45"/>
      <c r="CF25" s="45"/>
      <c r="CG25" s="45"/>
      <c r="CH25" s="45"/>
      <c r="CI25" s="45"/>
    </row>
    <row r="26" spans="1:93" ht="7.5" customHeight="1" x14ac:dyDescent="0.25">
      <c r="A26" s="44"/>
      <c r="B26" s="44"/>
      <c r="C26" s="45"/>
      <c r="D26" s="274" t="s">
        <v>15</v>
      </c>
      <c r="E26" s="274"/>
      <c r="F26" s="274"/>
      <c r="G26" s="274"/>
      <c r="H26" s="274"/>
      <c r="I26" s="274"/>
      <c r="J26" s="274"/>
      <c r="K26" s="274"/>
      <c r="L26" s="274"/>
      <c r="M26" s="274"/>
      <c r="N26" s="274"/>
      <c r="O26" s="274"/>
      <c r="P26" s="274"/>
      <c r="Q26" s="274"/>
      <c r="R26" s="274"/>
      <c r="S26" s="274"/>
      <c r="T26" s="274"/>
      <c r="U26" s="274"/>
      <c r="V26" s="274"/>
      <c r="W26" s="274"/>
      <c r="X26" s="274"/>
      <c r="Y26" s="274"/>
      <c r="Z26" s="274"/>
      <c r="AA26" s="274"/>
      <c r="AB26" s="274"/>
      <c r="AC26" s="274"/>
      <c r="AD26" s="274"/>
      <c r="AE26" s="274"/>
      <c r="AF26" s="274"/>
      <c r="AG26" s="274"/>
      <c r="AH26" s="274"/>
      <c r="AI26" s="274"/>
      <c r="AJ26" s="274"/>
      <c r="AK26" s="274"/>
      <c r="AL26" s="274"/>
      <c r="AM26" s="274"/>
      <c r="AN26" s="274"/>
      <c r="AO26" s="274"/>
      <c r="AP26" s="274"/>
      <c r="AQ26" s="274"/>
      <c r="AR26" s="274"/>
      <c r="AS26" s="274"/>
      <c r="AT26" s="274"/>
      <c r="AU26" s="274"/>
      <c r="AV26" s="274"/>
      <c r="AW26" s="274"/>
      <c r="AX26" s="274"/>
      <c r="AY26" s="274"/>
      <c r="AZ26" s="274"/>
      <c r="BA26" s="274"/>
      <c r="BB26" s="274"/>
      <c r="BC26" s="274"/>
      <c r="BD26" s="274"/>
      <c r="BE26" s="274"/>
      <c r="BF26" s="274"/>
      <c r="BG26" s="274"/>
      <c r="BH26" s="274"/>
      <c r="BI26" s="274"/>
      <c r="BJ26" s="274"/>
      <c r="BK26" s="274"/>
      <c r="BL26" s="274"/>
      <c r="BM26" s="274"/>
      <c r="BN26" s="274"/>
      <c r="BO26" s="274"/>
      <c r="BP26" s="274"/>
      <c r="BQ26" s="274"/>
      <c r="BR26" s="274"/>
      <c r="BS26" s="274"/>
      <c r="BT26" s="274"/>
      <c r="BU26" s="274"/>
      <c r="BV26" s="274"/>
      <c r="BW26" s="274"/>
      <c r="BX26" s="274"/>
      <c r="BY26" s="231" t="s">
        <v>54</v>
      </c>
      <c r="BZ26" s="231"/>
      <c r="CA26" s="231"/>
      <c r="CB26" s="231"/>
      <c r="CC26" s="231"/>
      <c r="CD26" s="231"/>
      <c r="CE26" s="231"/>
      <c r="CF26" s="231"/>
      <c r="CG26" s="231"/>
      <c r="CH26" s="231"/>
      <c r="CI26" s="231"/>
      <c r="CJ26" s="231"/>
      <c r="CK26" s="231"/>
      <c r="CL26" s="231"/>
      <c r="CM26" s="231"/>
      <c r="CN26" s="231"/>
      <c r="CO26" s="231"/>
    </row>
    <row r="27" spans="1:93" ht="7.5" customHeight="1" x14ac:dyDescent="0.25">
      <c r="A27" s="44"/>
      <c r="B27" s="44"/>
      <c r="C27" s="45"/>
      <c r="D27" s="274"/>
      <c r="E27" s="274"/>
      <c r="F27" s="274"/>
      <c r="G27" s="274"/>
      <c r="H27" s="274"/>
      <c r="I27" s="274"/>
      <c r="J27" s="274"/>
      <c r="K27" s="274"/>
      <c r="L27" s="274"/>
      <c r="M27" s="274"/>
      <c r="N27" s="274"/>
      <c r="O27" s="274"/>
      <c r="P27" s="274"/>
      <c r="Q27" s="274"/>
      <c r="R27" s="274"/>
      <c r="S27" s="274"/>
      <c r="T27" s="274"/>
      <c r="U27" s="274"/>
      <c r="V27" s="274"/>
      <c r="W27" s="274"/>
      <c r="X27" s="274"/>
      <c r="Y27" s="274"/>
      <c r="Z27" s="274"/>
      <c r="AA27" s="274"/>
      <c r="AB27" s="274"/>
      <c r="AC27" s="274"/>
      <c r="AD27" s="274"/>
      <c r="AE27" s="274"/>
      <c r="AF27" s="274"/>
      <c r="AG27" s="274"/>
      <c r="AH27" s="274"/>
      <c r="AI27" s="274"/>
      <c r="AJ27" s="274"/>
      <c r="AK27" s="274"/>
      <c r="AL27" s="274"/>
      <c r="AM27" s="274"/>
      <c r="AN27" s="274"/>
      <c r="AO27" s="274"/>
      <c r="AP27" s="274"/>
      <c r="AQ27" s="274"/>
      <c r="AR27" s="274"/>
      <c r="AS27" s="274"/>
      <c r="AT27" s="274"/>
      <c r="AU27" s="274"/>
      <c r="AV27" s="274"/>
      <c r="AW27" s="274"/>
      <c r="AX27" s="274"/>
      <c r="AY27" s="274"/>
      <c r="AZ27" s="274"/>
      <c r="BA27" s="274"/>
      <c r="BB27" s="274"/>
      <c r="BC27" s="274"/>
      <c r="BD27" s="274"/>
      <c r="BE27" s="274"/>
      <c r="BF27" s="274"/>
      <c r="BG27" s="274"/>
      <c r="BH27" s="274"/>
      <c r="BI27" s="274"/>
      <c r="BJ27" s="274"/>
      <c r="BK27" s="274"/>
      <c r="BL27" s="274"/>
      <c r="BM27" s="274"/>
      <c r="BN27" s="274"/>
      <c r="BO27" s="274"/>
      <c r="BP27" s="274"/>
      <c r="BQ27" s="274"/>
      <c r="BR27" s="274"/>
      <c r="BS27" s="274"/>
      <c r="BT27" s="274"/>
      <c r="BU27" s="274"/>
      <c r="BV27" s="274"/>
      <c r="BW27" s="274"/>
      <c r="BX27" s="274"/>
      <c r="BY27" s="231"/>
      <c r="BZ27" s="231"/>
      <c r="CA27" s="231"/>
      <c r="CB27" s="231"/>
      <c r="CC27" s="231"/>
      <c r="CD27" s="231"/>
      <c r="CE27" s="231"/>
      <c r="CF27" s="231"/>
      <c r="CG27" s="231"/>
      <c r="CH27" s="231"/>
      <c r="CI27" s="231"/>
      <c r="CJ27" s="231"/>
      <c r="CK27" s="231"/>
      <c r="CL27" s="231"/>
      <c r="CM27" s="231"/>
      <c r="CN27" s="231"/>
      <c r="CO27" s="231"/>
    </row>
    <row r="28" spans="1:93" ht="5.25" customHeight="1" x14ac:dyDescent="0.25">
      <c r="A28" s="44"/>
      <c r="B28" s="44"/>
      <c r="C28" s="45"/>
      <c r="D28" s="45"/>
      <c r="E28" s="45"/>
      <c r="F28" s="45"/>
      <c r="G28" s="45"/>
      <c r="H28" s="45"/>
      <c r="I28" s="45"/>
      <c r="J28" s="45"/>
      <c r="K28" s="45"/>
      <c r="L28" s="45"/>
      <c r="M28" s="45"/>
      <c r="N28" s="45"/>
      <c r="O28" s="45"/>
      <c r="P28" s="45"/>
      <c r="Q28" s="45"/>
      <c r="R28" s="45"/>
      <c r="S28" s="45"/>
      <c r="T28" s="45"/>
      <c r="U28" s="70"/>
      <c r="V28" s="70"/>
      <c r="W28" s="70"/>
      <c r="X28" s="45"/>
      <c r="Y28" s="45"/>
      <c r="Z28" s="45"/>
      <c r="AA28" s="45"/>
      <c r="AB28" s="45"/>
      <c r="AC28" s="45"/>
      <c r="AD28" s="45"/>
      <c r="AE28" s="45"/>
      <c r="AF28" s="45"/>
      <c r="AG28" s="45"/>
      <c r="AH28" s="45"/>
      <c r="AI28" s="70"/>
      <c r="AJ28" s="70"/>
      <c r="AK28" s="70"/>
      <c r="AL28" s="70"/>
      <c r="AM28" s="70"/>
      <c r="AN28" s="70"/>
      <c r="AO28" s="70"/>
      <c r="AP28" s="70"/>
      <c r="AQ28" s="70"/>
      <c r="AR28" s="70"/>
      <c r="AS28" s="70"/>
      <c r="AT28" s="45"/>
      <c r="AU28" s="45"/>
      <c r="AV28" s="45"/>
      <c r="AW28" s="45"/>
      <c r="AX28" s="45"/>
      <c r="AY28" s="45"/>
      <c r="AZ28" s="45"/>
      <c r="BA28" s="45"/>
      <c r="BB28" s="45"/>
      <c r="BC28" s="45"/>
      <c r="BD28" s="45"/>
      <c r="BE28" s="45"/>
      <c r="BF28" s="45"/>
      <c r="BG28" s="45"/>
      <c r="BH28" s="45"/>
      <c r="BI28" s="45"/>
      <c r="BJ28" s="45"/>
      <c r="BK28" s="45"/>
      <c r="BL28" s="45"/>
      <c r="BM28" s="45"/>
      <c r="BN28" s="45"/>
      <c r="BO28" s="45"/>
      <c r="BP28" s="45"/>
      <c r="BQ28" s="45"/>
      <c r="BR28" s="45"/>
      <c r="BS28" s="45"/>
      <c r="BT28" s="45"/>
      <c r="BU28" s="45"/>
      <c r="BV28" s="45"/>
      <c r="BW28" s="45"/>
      <c r="BX28" s="45"/>
      <c r="BY28" s="45"/>
      <c r="BZ28" s="45"/>
      <c r="CA28" s="45"/>
      <c r="CB28" s="45"/>
      <c r="CC28" s="45"/>
      <c r="CD28" s="45"/>
      <c r="CE28" s="45"/>
      <c r="CF28" s="45"/>
      <c r="CG28" s="45"/>
      <c r="CH28" s="45"/>
      <c r="CI28" s="45"/>
    </row>
    <row r="29" spans="1:93" ht="9.75" customHeight="1" x14ac:dyDescent="0.25">
      <c r="A29" s="44"/>
      <c r="B29" s="44"/>
      <c r="C29" s="45"/>
      <c r="D29" s="48"/>
      <c r="E29" s="48"/>
      <c r="F29" s="48"/>
      <c r="G29" s="49"/>
      <c r="H29" s="28"/>
      <c r="I29" s="28"/>
      <c r="J29" s="28"/>
      <c r="K29" s="28"/>
      <c r="L29" s="29"/>
      <c r="M29" s="29"/>
      <c r="N29" s="29"/>
      <c r="O29" s="29"/>
      <c r="P29" s="29"/>
      <c r="Q29" s="29"/>
      <c r="R29" s="29"/>
      <c r="S29" s="29"/>
      <c r="T29" s="29"/>
      <c r="U29" s="74"/>
      <c r="V29" s="74"/>
      <c r="W29" s="74"/>
      <c r="X29" s="29"/>
      <c r="Y29" s="29"/>
      <c r="Z29" s="29"/>
      <c r="AA29" s="29"/>
      <c r="AB29" s="29"/>
      <c r="AC29" s="29"/>
      <c r="AD29" s="29"/>
      <c r="AE29" s="29"/>
      <c r="AF29" s="29"/>
      <c r="AG29" s="29"/>
      <c r="AH29" s="29"/>
      <c r="AI29" s="74"/>
      <c r="AJ29" s="74"/>
      <c r="AK29" s="74"/>
      <c r="AL29" s="74"/>
      <c r="AM29" s="74"/>
      <c r="AN29" s="74"/>
      <c r="AO29" s="74"/>
      <c r="AP29" s="74"/>
      <c r="AQ29" s="74"/>
      <c r="AR29" s="74"/>
      <c r="AS29" s="74"/>
      <c r="AT29" s="29"/>
      <c r="AU29" s="29"/>
      <c r="AV29" s="29"/>
      <c r="AW29" s="29"/>
      <c r="AX29" s="29"/>
      <c r="AY29" s="29"/>
      <c r="AZ29" s="29"/>
      <c r="BA29" s="29"/>
      <c r="BB29" s="29"/>
      <c r="BC29" s="29"/>
      <c r="BD29" s="29"/>
      <c r="BE29" s="29"/>
      <c r="BF29" s="29"/>
      <c r="BG29" s="29"/>
      <c r="BH29" s="29"/>
      <c r="BI29" s="29"/>
      <c r="BJ29" s="29"/>
      <c r="BK29" s="29"/>
      <c r="BL29" s="29"/>
      <c r="BM29" s="29"/>
      <c r="BN29" s="29"/>
      <c r="BO29" s="29"/>
      <c r="BP29" s="29"/>
      <c r="BQ29" s="28"/>
      <c r="BR29" s="49"/>
      <c r="BS29" s="29"/>
      <c r="BT29" s="49"/>
      <c r="BU29" s="49"/>
      <c r="BV29" s="49"/>
      <c r="BW29" s="49"/>
      <c r="BX29" s="49"/>
      <c r="BY29" s="49"/>
      <c r="BZ29" s="49"/>
      <c r="CA29" s="49"/>
      <c r="CB29" s="49"/>
      <c r="CC29" s="49"/>
      <c r="CD29" s="49"/>
      <c r="CE29" s="49"/>
      <c r="CF29" s="49"/>
      <c r="CG29" s="49"/>
      <c r="CH29" s="49"/>
      <c r="CI29" s="49"/>
      <c r="CJ29" s="48"/>
      <c r="CK29" s="48"/>
      <c r="CL29" s="48"/>
      <c r="CM29" s="48"/>
      <c r="CN29" s="48"/>
      <c r="CO29" s="48"/>
    </row>
    <row r="30" spans="1:93" ht="12" customHeight="1" x14ac:dyDescent="0.25">
      <c r="A30" s="44"/>
      <c r="B30" s="44"/>
      <c r="C30" s="45"/>
      <c r="D30" s="49"/>
      <c r="E30" s="49"/>
      <c r="F30" s="49"/>
      <c r="G30" s="49"/>
      <c r="H30" s="28"/>
      <c r="I30" s="28"/>
      <c r="J30" s="28"/>
      <c r="K30" s="28"/>
      <c r="L30" s="28"/>
      <c r="M30" s="30"/>
      <c r="N30" s="31" t="s">
        <v>16</v>
      </c>
      <c r="O30" s="31"/>
      <c r="P30" s="300"/>
      <c r="Q30" s="301"/>
      <c r="R30" s="301"/>
      <c r="S30" s="301"/>
      <c r="T30" s="302"/>
      <c r="U30" s="236"/>
      <c r="V30" s="75"/>
      <c r="W30" s="75"/>
      <c r="X30" s="75"/>
      <c r="Y30" s="75"/>
      <c r="Z30" s="75"/>
      <c r="AA30" s="30"/>
      <c r="AB30" s="28"/>
      <c r="AC30" s="30"/>
      <c r="AD30" s="32"/>
      <c r="AE30" s="32"/>
      <c r="AF30" s="2"/>
      <c r="AG30" s="2"/>
      <c r="AH30" s="2"/>
      <c r="AI30" s="86"/>
      <c r="AJ30" s="86"/>
      <c r="AK30" s="86"/>
      <c r="AL30" s="86"/>
      <c r="AM30" s="86"/>
      <c r="AN30" s="86"/>
      <c r="AO30" s="86"/>
      <c r="AP30" s="86"/>
      <c r="AQ30" s="86"/>
      <c r="AR30" s="86"/>
      <c r="AS30" s="86"/>
      <c r="AT30" s="28"/>
      <c r="AU30" s="30"/>
      <c r="AV30" s="32" t="s">
        <v>17</v>
      </c>
      <c r="AW30" s="28"/>
      <c r="AX30" s="28"/>
      <c r="AY30" s="300"/>
      <c r="AZ30" s="301"/>
      <c r="BA30" s="301"/>
      <c r="BB30" s="301"/>
      <c r="BC30" s="302"/>
      <c r="BD30" s="48"/>
      <c r="BE30" s="48"/>
      <c r="BF30" s="237" t="str">
        <f>IF(OR(CG47&lt;0,CG49&lt;0,CG51&lt;0),"Les fonds propres sont insuffisants pour respecter Prêts PLI = max 90 % du prix de revient","")</f>
        <v/>
      </c>
      <c r="BG30" s="48"/>
      <c r="BH30" s="48"/>
      <c r="BI30" s="28"/>
      <c r="BJ30" s="28"/>
      <c r="BK30" s="28"/>
      <c r="BL30" s="28"/>
      <c r="BM30" s="28"/>
      <c r="BN30" s="28"/>
      <c r="BO30" s="28"/>
      <c r="BP30" s="28"/>
      <c r="BQ30" s="28"/>
      <c r="BR30" s="49"/>
      <c r="BS30" s="28"/>
      <c r="BT30" s="49"/>
      <c r="BU30" s="49"/>
      <c r="BV30" s="49"/>
      <c r="BW30" s="49"/>
      <c r="BX30" s="49"/>
      <c r="BY30" s="49"/>
      <c r="BZ30" s="49"/>
      <c r="CA30" s="49"/>
      <c r="CB30" s="49"/>
      <c r="CC30" s="49"/>
      <c r="CD30" s="49"/>
      <c r="CE30" s="49"/>
      <c r="CF30" s="49"/>
      <c r="CG30" s="49"/>
      <c r="CH30" s="49"/>
      <c r="CI30" s="49"/>
      <c r="CJ30" s="48"/>
      <c r="CK30" s="48"/>
      <c r="CL30" s="48"/>
      <c r="CM30" s="48"/>
      <c r="CN30" s="48"/>
      <c r="CO30" s="48"/>
    </row>
    <row r="31" spans="1:93" ht="4.5" customHeight="1" x14ac:dyDescent="0.25">
      <c r="A31" s="44"/>
      <c r="B31" s="44"/>
      <c r="C31" s="45"/>
      <c r="D31" s="49"/>
      <c r="E31" s="49"/>
      <c r="F31" s="49"/>
      <c r="G31" s="49"/>
      <c r="H31" s="28"/>
      <c r="I31" s="28"/>
      <c r="J31" s="28"/>
      <c r="K31" s="28"/>
      <c r="L31" s="28"/>
      <c r="M31" s="30"/>
      <c r="N31" s="30"/>
      <c r="O31" s="30"/>
      <c r="P31" s="33"/>
      <c r="Q31" s="33"/>
      <c r="R31" s="33"/>
      <c r="S31" s="33"/>
      <c r="T31" s="33"/>
      <c r="U31" s="75"/>
      <c r="V31" s="75"/>
      <c r="W31" s="75"/>
      <c r="X31" s="2"/>
      <c r="Y31" s="2"/>
      <c r="Z31" s="2"/>
      <c r="AA31" s="30"/>
      <c r="AB31" s="28"/>
      <c r="AC31" s="30"/>
      <c r="AD31" s="32"/>
      <c r="AE31" s="32"/>
      <c r="AF31" s="2"/>
      <c r="AG31" s="2"/>
      <c r="AH31" s="2"/>
      <c r="AI31" s="86"/>
      <c r="AJ31" s="86"/>
      <c r="AK31" s="86"/>
      <c r="AL31" s="86"/>
      <c r="AM31" s="86"/>
      <c r="AN31" s="86"/>
      <c r="AO31" s="86"/>
      <c r="AP31" s="86"/>
      <c r="AQ31" s="86"/>
      <c r="AR31" s="86"/>
      <c r="AS31" s="86"/>
      <c r="AT31" s="28"/>
      <c r="AU31" s="30"/>
      <c r="AV31" s="32"/>
      <c r="AW31" s="28"/>
      <c r="AX31" s="28"/>
      <c r="AY31" s="34"/>
      <c r="AZ31" s="34"/>
      <c r="BA31" s="34"/>
      <c r="BB31" s="34"/>
      <c r="BC31" s="34"/>
      <c r="BD31" s="48"/>
      <c r="BE31" s="48"/>
      <c r="BF31" s="48"/>
      <c r="BG31" s="48"/>
      <c r="BH31" s="48"/>
      <c r="BI31" s="28"/>
      <c r="BJ31" s="28"/>
      <c r="BK31" s="28"/>
      <c r="BL31" s="28"/>
      <c r="BM31" s="28"/>
      <c r="BN31" s="28"/>
      <c r="BO31" s="28"/>
      <c r="BP31" s="28"/>
      <c r="BQ31" s="28"/>
      <c r="BR31" s="49"/>
      <c r="BS31" s="28"/>
      <c r="BT31" s="49"/>
      <c r="BU31" s="49"/>
      <c r="BV31" s="49"/>
      <c r="BW31" s="49"/>
      <c r="BX31" s="49"/>
      <c r="BY31" s="49"/>
      <c r="BZ31" s="49"/>
      <c r="CA31" s="49"/>
      <c r="CB31" s="49"/>
      <c r="CC31" s="49"/>
      <c r="CD31" s="49"/>
      <c r="CE31" s="49"/>
      <c r="CF31" s="49"/>
      <c r="CG31" s="49"/>
      <c r="CH31" s="49"/>
      <c r="CI31" s="49"/>
      <c r="CJ31" s="48"/>
      <c r="CK31" s="48"/>
      <c r="CL31" s="48"/>
      <c r="CM31" s="48"/>
      <c r="CN31" s="48"/>
      <c r="CO31" s="48"/>
    </row>
    <row r="32" spans="1:93" ht="12.75" customHeight="1" x14ac:dyDescent="0.25">
      <c r="A32" s="44"/>
      <c r="B32" s="44"/>
      <c r="C32" s="45"/>
      <c r="D32" s="49"/>
      <c r="E32" s="50"/>
      <c r="F32" s="319" t="str">
        <f>IFERROR(IF(AT9&gt;0,P30*AD9/AT9,P30*AD11/AT11),"")</f>
        <v/>
      </c>
      <c r="G32" s="319"/>
      <c r="H32" s="319"/>
      <c r="I32" s="28"/>
      <c r="J32" s="28"/>
      <c r="K32" s="28"/>
      <c r="L32" s="28"/>
      <c r="M32" s="30"/>
      <c r="N32" s="31" t="s">
        <v>18</v>
      </c>
      <c r="O32" s="31"/>
      <c r="P32" s="300"/>
      <c r="Q32" s="301"/>
      <c r="R32" s="301"/>
      <c r="S32" s="301"/>
      <c r="T32" s="302"/>
      <c r="U32" s="75"/>
      <c r="V32" s="75"/>
      <c r="W32" s="75"/>
      <c r="X32" s="2"/>
      <c r="Y32" s="2"/>
      <c r="Z32" s="2"/>
      <c r="AA32" s="32"/>
      <c r="AB32" s="32"/>
      <c r="AC32" s="32"/>
      <c r="AD32" s="32"/>
      <c r="AE32" s="32"/>
      <c r="AF32" s="2"/>
      <c r="AG32" s="2"/>
      <c r="AH32" s="2"/>
      <c r="AI32" s="76"/>
      <c r="AJ32" s="76"/>
      <c r="AK32" s="76"/>
      <c r="AL32" s="76"/>
      <c r="AM32" s="76"/>
      <c r="AN32" s="76"/>
      <c r="AO32" s="76"/>
      <c r="AP32" s="76"/>
      <c r="AQ32" s="76"/>
      <c r="AR32" s="76"/>
      <c r="AS32" s="76"/>
      <c r="AT32" s="32"/>
      <c r="AU32" s="32"/>
      <c r="AV32" s="32" t="s">
        <v>27</v>
      </c>
      <c r="AW32" s="28"/>
      <c r="AX32" s="28"/>
      <c r="AY32" s="300"/>
      <c r="AZ32" s="301"/>
      <c r="BA32" s="301"/>
      <c r="BB32" s="301"/>
      <c r="BC32" s="302"/>
      <c r="BD32" s="48"/>
      <c r="BE32" s="48"/>
      <c r="BF32" s="235" t="str">
        <f>IF(BF30&lt;&gt;"","Montant minimum :","")</f>
        <v/>
      </c>
      <c r="BG32" s="48"/>
      <c r="BH32" s="48"/>
      <c r="BI32" s="28"/>
      <c r="BJ32" s="28"/>
      <c r="BK32" s="28"/>
      <c r="BL32" s="318" t="str">
        <f>IF(OR(CG47&lt;0,CG49&lt;0,CG51&lt;0),CG45-CG47-CG49-CG51,"")</f>
        <v/>
      </c>
      <c r="BM32" s="318"/>
      <c r="BN32" s="318"/>
      <c r="BO32" s="28"/>
      <c r="BP32" s="28"/>
      <c r="BQ32" s="28"/>
      <c r="BR32" s="49"/>
      <c r="BS32" s="28"/>
      <c r="BT32" s="49"/>
      <c r="BU32" s="49"/>
      <c r="BV32" s="49"/>
      <c r="BW32" s="49"/>
      <c r="BX32" s="49"/>
      <c r="BY32" s="49"/>
      <c r="BZ32" s="49"/>
      <c r="CA32" s="49"/>
      <c r="CB32" s="49"/>
      <c r="CC32" s="49"/>
      <c r="CD32" s="49"/>
      <c r="CE32" s="49"/>
      <c r="CF32" s="49"/>
      <c r="CG32" s="49"/>
      <c r="CH32" s="49"/>
      <c r="CI32" s="49"/>
      <c r="CJ32" s="48"/>
      <c r="CK32" s="48"/>
      <c r="CL32" s="48"/>
      <c r="CM32" s="48"/>
      <c r="CN32" s="48"/>
      <c r="CO32" s="48"/>
    </row>
    <row r="33" spans="1:93" ht="6" customHeight="1" x14ac:dyDescent="0.25">
      <c r="A33" s="44"/>
      <c r="B33" s="44"/>
      <c r="C33" s="45"/>
      <c r="D33" s="49"/>
      <c r="E33" s="50"/>
      <c r="F33" s="242"/>
      <c r="G33" s="242"/>
      <c r="H33" s="242"/>
      <c r="I33" s="28"/>
      <c r="J33" s="28"/>
      <c r="K33" s="28"/>
      <c r="L33" s="28"/>
      <c r="M33" s="30"/>
      <c r="N33" s="31"/>
      <c r="O33" s="31"/>
      <c r="P33" s="31"/>
      <c r="Q33" s="31"/>
      <c r="R33" s="31"/>
      <c r="S33" s="31"/>
      <c r="T33" s="31"/>
      <c r="U33" s="75"/>
      <c r="V33" s="75"/>
      <c r="W33" s="75"/>
      <c r="X33" s="2"/>
      <c r="Y33" s="2"/>
      <c r="Z33" s="2"/>
      <c r="AA33" s="32"/>
      <c r="AB33" s="32"/>
      <c r="AC33" s="32"/>
      <c r="AD33" s="32"/>
      <c r="AE33" s="32"/>
      <c r="AF33" s="2"/>
      <c r="AG33" s="2"/>
      <c r="AH33" s="2"/>
      <c r="AI33" s="76"/>
      <c r="AJ33" s="76"/>
      <c r="AK33" s="76"/>
      <c r="AL33" s="76"/>
      <c r="AM33" s="76"/>
      <c r="AN33" s="76"/>
      <c r="AO33" s="76"/>
      <c r="AP33" s="76"/>
      <c r="AQ33" s="76"/>
      <c r="AR33" s="76"/>
      <c r="AS33" s="76"/>
      <c r="AT33" s="32"/>
      <c r="AU33" s="32"/>
      <c r="AV33" s="32"/>
      <c r="AW33" s="28"/>
      <c r="AX33" s="28"/>
      <c r="AY33" s="28"/>
      <c r="AZ33" s="28"/>
      <c r="BA33" s="28"/>
      <c r="BB33" s="28"/>
      <c r="BC33" s="28"/>
      <c r="BD33" s="48"/>
      <c r="BE33" s="48"/>
      <c r="BF33" s="234"/>
      <c r="BG33" s="48"/>
      <c r="BH33" s="48"/>
      <c r="BI33" s="28"/>
      <c r="BJ33" s="28"/>
      <c r="BK33" s="28"/>
      <c r="BL33" s="28"/>
      <c r="BM33" s="28"/>
      <c r="BN33" s="28"/>
      <c r="BO33" s="28"/>
      <c r="BP33" s="28"/>
      <c r="BQ33" s="28"/>
      <c r="BR33" s="49"/>
      <c r="BS33" s="28"/>
      <c r="BT33" s="49"/>
      <c r="BU33" s="49"/>
      <c r="BV33" s="49"/>
      <c r="BW33" s="49"/>
      <c r="BX33" s="49"/>
      <c r="BY33" s="49"/>
      <c r="BZ33" s="49"/>
      <c r="CA33" s="49"/>
      <c r="CB33" s="49"/>
      <c r="CC33" s="49"/>
      <c r="CD33" s="49"/>
      <c r="CE33" s="49"/>
      <c r="CF33" s="49"/>
      <c r="CG33" s="49"/>
      <c r="CH33" s="49"/>
      <c r="CI33" s="49"/>
      <c r="CJ33" s="48"/>
      <c r="CK33" s="48"/>
      <c r="CL33" s="48"/>
      <c r="CM33" s="48"/>
      <c r="CN33" s="48"/>
      <c r="CO33" s="48"/>
    </row>
    <row r="34" spans="1:93" ht="4.5" customHeight="1" x14ac:dyDescent="0.25">
      <c r="A34" s="44"/>
      <c r="B34" s="44"/>
      <c r="C34" s="45"/>
      <c r="D34" s="49"/>
      <c r="E34" s="50"/>
      <c r="F34" s="50"/>
      <c r="G34" s="50"/>
      <c r="H34" s="42"/>
      <c r="I34" s="28"/>
      <c r="J34" s="28"/>
      <c r="K34" s="28"/>
      <c r="L34" s="28"/>
      <c r="M34" s="30"/>
      <c r="N34" s="30"/>
      <c r="O34" s="30"/>
      <c r="P34" s="3"/>
      <c r="Q34" s="3"/>
      <c r="R34" s="3"/>
      <c r="S34" s="3"/>
      <c r="T34" s="3"/>
      <c r="U34" s="75"/>
      <c r="V34" s="75"/>
      <c r="W34" s="75"/>
      <c r="X34" s="2"/>
      <c r="Y34" s="2"/>
      <c r="Z34" s="32"/>
      <c r="AA34" s="28"/>
      <c r="AB34" s="35"/>
      <c r="AC34" s="35"/>
      <c r="AD34" s="35"/>
      <c r="AE34" s="35"/>
      <c r="AF34" s="35"/>
      <c r="AG34" s="35"/>
      <c r="AH34" s="35"/>
      <c r="AI34" s="87"/>
      <c r="AJ34" s="87"/>
      <c r="AK34" s="87"/>
      <c r="AL34" s="87"/>
      <c r="AM34" s="87"/>
      <c r="AN34" s="87"/>
      <c r="AO34" s="87"/>
      <c r="AP34" s="87"/>
      <c r="AQ34" s="87"/>
      <c r="AR34" s="87"/>
      <c r="AS34" s="87"/>
      <c r="AT34" s="35"/>
      <c r="AU34" s="35"/>
      <c r="AV34" s="35"/>
      <c r="AW34" s="35"/>
      <c r="AX34" s="35"/>
      <c r="AY34" s="36"/>
      <c r="AZ34" s="36"/>
      <c r="BA34" s="36"/>
      <c r="BB34" s="36"/>
      <c r="BC34" s="36"/>
      <c r="BD34" s="48"/>
      <c r="BE34" s="48"/>
      <c r="BF34" s="48"/>
      <c r="BG34" s="48"/>
      <c r="BH34" s="48"/>
      <c r="BI34" s="28"/>
      <c r="BJ34" s="28"/>
      <c r="BK34" s="28"/>
      <c r="BL34" s="28"/>
      <c r="BM34" s="28"/>
      <c r="BN34" s="28"/>
      <c r="BO34" s="28"/>
      <c r="BP34" s="28"/>
      <c r="BQ34" s="28"/>
      <c r="BR34" s="49"/>
      <c r="BS34" s="28"/>
      <c r="BT34" s="49"/>
      <c r="BU34" s="49"/>
      <c r="BV34" s="49"/>
      <c r="BW34" s="49"/>
      <c r="BX34" s="49"/>
      <c r="BY34" s="49"/>
      <c r="BZ34" s="49"/>
      <c r="CA34" s="49"/>
      <c r="CB34" s="49"/>
      <c r="CC34" s="49"/>
      <c r="CD34" s="49"/>
      <c r="CE34" s="49"/>
      <c r="CF34" s="49"/>
      <c r="CG34" s="49"/>
      <c r="CH34" s="49"/>
      <c r="CI34" s="49"/>
      <c r="CJ34" s="48"/>
      <c r="CK34" s="48"/>
      <c r="CL34" s="48"/>
      <c r="CM34" s="48"/>
      <c r="CN34" s="48"/>
      <c r="CO34" s="48"/>
    </row>
    <row r="35" spans="1:93" ht="12.75" customHeight="1" x14ac:dyDescent="0.25">
      <c r="A35" s="44"/>
      <c r="B35" s="44"/>
      <c r="C35" s="45"/>
      <c r="D35" s="49"/>
      <c r="E35" s="299" t="str">
        <f>IFERROR(F32*1.03,"")</f>
        <v/>
      </c>
      <c r="F35" s="299"/>
      <c r="G35" s="51"/>
      <c r="H35" s="51"/>
      <c r="I35" s="247"/>
      <c r="J35" s="247"/>
      <c r="K35" s="247"/>
      <c r="L35" s="247"/>
      <c r="M35" s="248"/>
      <c r="N35" s="249" t="s">
        <v>32</v>
      </c>
      <c r="O35" s="248"/>
      <c r="P35" s="366">
        <f>$P$30*VLOOKUP($P$7,Taux!$A$1:$B$5,2,0)</f>
        <v>0</v>
      </c>
      <c r="Q35" s="367"/>
      <c r="R35" s="367"/>
      <c r="S35" s="367"/>
      <c r="T35" s="368"/>
      <c r="U35" s="75"/>
      <c r="V35" s="75"/>
      <c r="W35" s="75"/>
      <c r="X35" s="2"/>
      <c r="Y35" s="2"/>
      <c r="Z35" s="28"/>
      <c r="AA35" s="28"/>
      <c r="AB35" s="37"/>
      <c r="AC35" s="37"/>
      <c r="AD35" s="32"/>
      <c r="AE35" s="32"/>
      <c r="AF35" s="28"/>
      <c r="AG35" s="28"/>
      <c r="AH35" s="28"/>
      <c r="AI35" s="42"/>
      <c r="AJ35" s="42"/>
      <c r="AK35" s="42"/>
      <c r="AL35" s="42"/>
      <c r="AM35" s="42"/>
      <c r="AN35" s="42"/>
      <c r="AO35" s="42"/>
      <c r="AP35" s="42"/>
      <c r="AQ35" s="42"/>
      <c r="AR35" s="42"/>
      <c r="AS35" s="42"/>
      <c r="AT35" s="28"/>
      <c r="AU35" s="30"/>
      <c r="AV35" s="32" t="s">
        <v>28</v>
      </c>
      <c r="AW35" s="28"/>
      <c r="AX35" s="28"/>
      <c r="AY35" s="300"/>
      <c r="AZ35" s="301"/>
      <c r="BA35" s="301"/>
      <c r="BB35" s="301"/>
      <c r="BC35" s="302"/>
      <c r="BD35" s="48"/>
      <c r="BE35" s="48"/>
      <c r="BF35" s="48"/>
      <c r="BG35" s="48"/>
      <c r="BH35" s="48"/>
      <c r="BI35" s="28"/>
      <c r="BJ35" s="28"/>
      <c r="BK35" s="28"/>
      <c r="BL35" s="28"/>
      <c r="BM35" s="28"/>
      <c r="BN35" s="28"/>
      <c r="BO35" s="28"/>
      <c r="BP35" s="28"/>
      <c r="BQ35" s="28"/>
      <c r="BR35" s="49"/>
      <c r="BS35" s="28"/>
      <c r="BT35" s="49"/>
      <c r="BU35" s="49"/>
      <c r="BV35" s="49"/>
      <c r="BW35" s="49"/>
      <c r="BX35" s="49"/>
      <c r="BY35" s="49"/>
      <c r="BZ35" s="49"/>
      <c r="CA35" s="49"/>
      <c r="CB35" s="49"/>
      <c r="CC35" s="49"/>
      <c r="CD35" s="49"/>
      <c r="CE35" s="49"/>
      <c r="CF35" s="49"/>
      <c r="CG35" s="49"/>
      <c r="CH35" s="49"/>
      <c r="CI35" s="49"/>
      <c r="CJ35" s="48"/>
      <c r="CK35" s="48"/>
      <c r="CL35" s="48"/>
      <c r="CM35" s="48"/>
      <c r="CN35" s="48"/>
      <c r="CO35" s="48"/>
    </row>
    <row r="36" spans="1:93" ht="4.5" customHeight="1" x14ac:dyDescent="0.25">
      <c r="A36" s="44"/>
      <c r="B36" s="44"/>
      <c r="C36" s="45"/>
      <c r="D36" s="49"/>
      <c r="E36" s="50"/>
      <c r="F36" s="43"/>
      <c r="G36" s="43"/>
      <c r="H36" s="43"/>
      <c r="I36" s="28"/>
      <c r="J36" s="28"/>
      <c r="K36" s="28"/>
      <c r="L36" s="28"/>
      <c r="M36" s="30"/>
      <c r="N36" s="30"/>
      <c r="O36" s="30"/>
      <c r="P36" s="303" t="str">
        <f>IFERROR((1-AY35/P30)*P35,"")</f>
        <v/>
      </c>
      <c r="Q36" s="303"/>
      <c r="R36" s="303"/>
      <c r="S36" s="303"/>
      <c r="T36" s="303"/>
      <c r="U36" s="76"/>
      <c r="V36" s="76"/>
      <c r="W36" s="76"/>
      <c r="X36" s="32"/>
      <c r="Y36" s="32"/>
      <c r="Z36" s="35"/>
      <c r="AA36" s="35"/>
      <c r="AB36" s="37"/>
      <c r="AC36" s="37"/>
      <c r="AD36" s="37"/>
      <c r="AE36" s="37"/>
      <c r="AF36" s="37"/>
      <c r="AG36" s="37"/>
      <c r="AH36" s="37"/>
      <c r="AI36" s="88"/>
      <c r="AJ36" s="88"/>
      <c r="AK36" s="88"/>
      <c r="AL36" s="88"/>
      <c r="AM36" s="88"/>
      <c r="AN36" s="88"/>
      <c r="AO36" s="88"/>
      <c r="AP36" s="42"/>
      <c r="AQ36" s="42"/>
      <c r="AR36" s="42"/>
      <c r="AS36" s="42"/>
      <c r="AT36" s="42"/>
      <c r="AU36" s="42"/>
      <c r="AV36" s="42"/>
      <c r="AW36" s="42"/>
      <c r="AX36" s="42"/>
      <c r="AY36" s="42"/>
      <c r="AZ36" s="42"/>
      <c r="BA36" s="42"/>
      <c r="BB36" s="42"/>
      <c r="BC36" s="42"/>
      <c r="BD36" s="48"/>
      <c r="BE36" s="48"/>
      <c r="BF36" s="48"/>
      <c r="BG36" s="48"/>
      <c r="BH36" s="48"/>
      <c r="BI36" s="28"/>
      <c r="BJ36" s="28"/>
      <c r="BK36" s="28"/>
      <c r="BL36" s="28"/>
      <c r="BM36" s="28"/>
      <c r="BN36" s="28"/>
      <c r="BO36" s="28"/>
      <c r="BP36" s="28"/>
      <c r="BQ36" s="28"/>
      <c r="BR36" s="49"/>
      <c r="BS36" s="28"/>
      <c r="BT36" s="49"/>
      <c r="BU36" s="49"/>
      <c r="BV36" s="49"/>
      <c r="BW36" s="49"/>
      <c r="BX36" s="49"/>
      <c r="BY36" s="49"/>
      <c r="BZ36" s="49"/>
      <c r="CA36" s="49"/>
      <c r="CB36" s="49"/>
      <c r="CC36" s="49"/>
      <c r="CD36" s="49"/>
      <c r="CE36" s="49"/>
      <c r="CF36" s="49"/>
      <c r="CG36" s="49"/>
      <c r="CH36" s="49"/>
      <c r="CI36" s="49"/>
      <c r="CJ36" s="48"/>
      <c r="CK36" s="48"/>
      <c r="CL36" s="48"/>
      <c r="CM36" s="48"/>
      <c r="CN36" s="48"/>
      <c r="CO36" s="48"/>
    </row>
    <row r="37" spans="1:93" ht="12" customHeight="1" x14ac:dyDescent="0.25">
      <c r="A37" s="44"/>
      <c r="B37" s="44"/>
      <c r="C37" s="45"/>
      <c r="D37" s="49"/>
      <c r="E37" s="50"/>
      <c r="F37" s="299" t="str">
        <f>IFERROR(F32*0.97,"")</f>
        <v/>
      </c>
      <c r="G37" s="304"/>
      <c r="H37" s="304"/>
      <c r="I37" s="28"/>
      <c r="J37" s="28"/>
      <c r="K37" s="28"/>
      <c r="L37" s="28"/>
      <c r="M37" s="28"/>
      <c r="N37" s="31" t="s">
        <v>20</v>
      </c>
      <c r="O37" s="28"/>
      <c r="P37" s="308" t="str">
        <f>IFERROR(ROUND(IF($P$36&gt;=$AY$38-$BL$45-BQ45-$BE$45-$BV$45,($AY$38-$BL$45-$BE$45-$BQ$45-$BV$45)*$P$35/$P$30,$P$36),0),"")</f>
        <v/>
      </c>
      <c r="Q37" s="309"/>
      <c r="R37" s="309"/>
      <c r="S37" s="309"/>
      <c r="T37" s="310"/>
      <c r="U37" s="42"/>
      <c r="V37" s="42"/>
      <c r="W37" s="42"/>
      <c r="X37" s="28"/>
      <c r="Y37" s="37"/>
      <c r="Z37" s="37"/>
      <c r="AA37" s="37"/>
      <c r="AB37" s="37"/>
      <c r="AC37" s="37"/>
      <c r="AD37" s="37"/>
      <c r="AE37" s="37"/>
      <c r="AF37" s="37"/>
      <c r="AG37" s="37"/>
      <c r="AH37" s="37"/>
      <c r="AI37" s="88"/>
      <c r="AJ37" s="88"/>
      <c r="AK37" s="88"/>
      <c r="AL37" s="88"/>
      <c r="AM37" s="88"/>
      <c r="AN37" s="88"/>
      <c r="AO37" s="88"/>
      <c r="AP37" s="88"/>
      <c r="AQ37" s="88"/>
      <c r="AR37" s="88"/>
      <c r="AS37" s="88"/>
      <c r="AT37" s="37"/>
      <c r="AU37" s="37"/>
      <c r="AV37" s="37"/>
      <c r="AW37" s="37"/>
      <c r="AX37" s="37"/>
      <c r="AY37" s="38"/>
      <c r="AZ37" s="38"/>
      <c r="BA37" s="38"/>
      <c r="BB37" s="38"/>
      <c r="BC37" s="38"/>
      <c r="BD37" s="48"/>
      <c r="BE37" s="48"/>
      <c r="BF37" s="48"/>
      <c r="BG37" s="48"/>
      <c r="BH37" s="48"/>
      <c r="BI37" s="28"/>
      <c r="BJ37" s="28"/>
      <c r="BK37" s="28"/>
      <c r="BL37" s="28"/>
      <c r="BM37" s="28"/>
      <c r="BN37" s="28"/>
      <c r="BO37" s="28"/>
      <c r="BP37" s="28"/>
      <c r="BQ37" s="28"/>
      <c r="BR37" s="49"/>
      <c r="BS37" s="28"/>
      <c r="BT37" s="49"/>
      <c r="BU37" s="49"/>
      <c r="BV37" s="49"/>
      <c r="BW37" s="49"/>
      <c r="BX37" s="49"/>
      <c r="BY37" s="232"/>
      <c r="BZ37" s="232"/>
      <c r="CA37" s="232"/>
      <c r="CB37" s="232"/>
      <c r="CC37" s="232"/>
      <c r="CD37" s="232"/>
      <c r="CE37" s="232"/>
      <c r="CF37" s="232"/>
      <c r="CG37" s="232"/>
      <c r="CH37" s="232"/>
      <c r="CI37" s="232"/>
      <c r="CJ37" s="232"/>
      <c r="CK37" s="232"/>
      <c r="CL37" s="48"/>
      <c r="CM37" s="48"/>
      <c r="CN37" s="48"/>
      <c r="CO37" s="48"/>
    </row>
    <row r="38" spans="1:93" ht="13.5" customHeight="1" x14ac:dyDescent="0.25">
      <c r="A38" s="44"/>
      <c r="B38" s="44"/>
      <c r="C38" s="45"/>
      <c r="D38" s="49"/>
      <c r="E38" s="50"/>
      <c r="F38" s="50"/>
      <c r="G38" s="50"/>
      <c r="H38" s="42"/>
      <c r="I38" s="89"/>
      <c r="J38" s="89"/>
      <c r="K38" s="89"/>
      <c r="L38" s="89"/>
      <c r="M38" s="89"/>
      <c r="N38" s="180"/>
      <c r="O38" s="89"/>
      <c r="P38" s="181"/>
      <c r="Q38" s="181"/>
      <c r="R38" s="181"/>
      <c r="S38" s="181"/>
      <c r="T38" s="181"/>
      <c r="U38" s="182"/>
      <c r="V38" s="182"/>
      <c r="W38" s="182"/>
      <c r="X38" s="89"/>
      <c r="Y38" s="183"/>
      <c r="Z38" s="183"/>
      <c r="AA38" s="183"/>
      <c r="AB38" s="104"/>
      <c r="AC38" s="104"/>
      <c r="AD38" s="184"/>
      <c r="AE38" s="184"/>
      <c r="AF38" s="104"/>
      <c r="AG38" s="104"/>
      <c r="AH38" s="104"/>
      <c r="AI38" s="104"/>
      <c r="AJ38" s="104"/>
      <c r="AK38" s="104"/>
      <c r="AL38" s="104"/>
      <c r="AM38" s="104"/>
      <c r="AN38" s="104"/>
      <c r="AO38" s="104"/>
      <c r="AP38" s="104"/>
      <c r="AQ38" s="104"/>
      <c r="AR38" s="104"/>
      <c r="AS38" s="104"/>
      <c r="AT38" s="104"/>
      <c r="AU38" s="104"/>
      <c r="AV38" s="184" t="s">
        <v>23</v>
      </c>
      <c r="AW38" s="104"/>
      <c r="AX38" s="104"/>
      <c r="AY38" s="311">
        <f>P30-AY30-AY32-AY35</f>
        <v>0</v>
      </c>
      <c r="AZ38" s="312"/>
      <c r="BA38" s="312"/>
      <c r="BB38" s="312"/>
      <c r="BC38" s="313"/>
      <c r="BD38" s="182"/>
      <c r="BE38" s="182"/>
      <c r="BF38" s="182"/>
      <c r="BG38" s="182"/>
      <c r="BH38" s="182"/>
      <c r="BI38" s="89"/>
      <c r="BJ38" s="89"/>
      <c r="BK38" s="89"/>
      <c r="BL38" s="89"/>
      <c r="BM38" s="89"/>
      <c r="BN38" s="89"/>
      <c r="BO38" s="89"/>
      <c r="BP38" s="89"/>
      <c r="BQ38" s="89"/>
      <c r="BR38" s="105"/>
      <c r="BS38" s="89"/>
      <c r="BT38" s="105"/>
      <c r="BU38" s="105"/>
      <c r="BV38" s="105"/>
      <c r="BW38" s="105"/>
      <c r="BX38" s="105"/>
      <c r="BY38" s="185"/>
      <c r="BZ38" s="185"/>
      <c r="CA38" s="185"/>
      <c r="CB38" s="105"/>
      <c r="CC38" s="105"/>
      <c r="CD38" s="185"/>
      <c r="CE38" s="105"/>
      <c r="CF38" s="105"/>
      <c r="CG38" s="105"/>
      <c r="CH38" s="105"/>
      <c r="CI38" s="105"/>
      <c r="CJ38" s="182"/>
      <c r="CK38" s="48"/>
      <c r="CL38" s="48"/>
      <c r="CM38" s="48"/>
      <c r="CN38" s="48"/>
      <c r="CO38" s="48"/>
    </row>
    <row r="39" spans="1:93" ht="12.6" customHeight="1" x14ac:dyDescent="0.25">
      <c r="A39" s="44"/>
      <c r="B39" s="44"/>
      <c r="C39" s="45"/>
      <c r="D39" s="49"/>
      <c r="E39" s="52"/>
      <c r="F39" s="52"/>
      <c r="G39" s="52"/>
      <c r="H39" s="39"/>
      <c r="I39" s="89"/>
      <c r="J39" s="89"/>
      <c r="K39" s="89"/>
      <c r="L39" s="89"/>
      <c r="M39" s="104"/>
      <c r="N39" s="89"/>
      <c r="O39" s="89"/>
      <c r="P39" s="89"/>
      <c r="Q39" s="89"/>
      <c r="R39" s="89"/>
      <c r="S39" s="89"/>
      <c r="T39" s="89"/>
      <c r="U39" s="89"/>
      <c r="V39" s="89"/>
      <c r="W39" s="89"/>
      <c r="X39" s="182"/>
      <c r="Y39" s="182"/>
      <c r="Z39" s="182"/>
      <c r="AA39" s="182"/>
      <c r="AB39" s="182"/>
      <c r="AC39" s="182"/>
      <c r="AD39" s="182"/>
      <c r="AE39" s="182"/>
      <c r="AF39" s="182"/>
      <c r="AG39" s="182"/>
      <c r="AH39" s="182"/>
      <c r="AI39" s="182"/>
      <c r="AJ39" s="182"/>
      <c r="AK39" s="182"/>
      <c r="AL39" s="182"/>
      <c r="AM39" s="182"/>
      <c r="AN39" s="182"/>
      <c r="AO39" s="182"/>
      <c r="AP39" s="182"/>
      <c r="AQ39" s="182"/>
      <c r="AR39" s="182"/>
      <c r="AS39" s="182"/>
      <c r="AT39" s="182"/>
      <c r="AU39" s="182"/>
      <c r="AV39" s="182"/>
      <c r="AW39" s="182"/>
      <c r="AX39" s="182"/>
      <c r="AY39" s="182"/>
      <c r="AZ39" s="182"/>
      <c r="BA39" s="182"/>
      <c r="BB39" s="182"/>
      <c r="BC39" s="182"/>
      <c r="BD39" s="182"/>
      <c r="BE39" s="182"/>
      <c r="BF39" s="182"/>
      <c r="BG39" s="182"/>
      <c r="BH39" s="182"/>
      <c r="BI39" s="89"/>
      <c r="BJ39" s="89"/>
      <c r="BK39" s="89"/>
      <c r="BL39" s="89"/>
      <c r="BM39" s="89"/>
      <c r="BN39" s="89"/>
      <c r="BO39" s="89"/>
      <c r="BP39" s="89"/>
      <c r="BQ39" s="89"/>
      <c r="BR39" s="105"/>
      <c r="BS39" s="89"/>
      <c r="BT39" s="105"/>
      <c r="BU39" s="105"/>
      <c r="BV39" s="105"/>
      <c r="BW39" s="105"/>
      <c r="BX39" s="105"/>
      <c r="BY39" s="105"/>
      <c r="BZ39" s="105"/>
      <c r="CA39" s="105"/>
      <c r="CB39" s="105"/>
      <c r="CC39" s="105"/>
      <c r="CD39" s="105"/>
      <c r="CE39" s="105"/>
      <c r="CF39" s="105"/>
      <c r="CG39" s="105"/>
      <c r="CH39" s="105"/>
      <c r="CI39" s="105"/>
      <c r="CJ39" s="214"/>
      <c r="CK39" s="48"/>
      <c r="CL39" s="48"/>
      <c r="CM39" s="48"/>
      <c r="CN39" s="48"/>
      <c r="CO39" s="48"/>
    </row>
    <row r="40" spans="1:93" ht="10.5" customHeight="1" x14ac:dyDescent="0.25">
      <c r="A40" s="44"/>
      <c r="B40" s="44"/>
      <c r="C40" s="45"/>
      <c r="D40" s="49"/>
      <c r="E40" s="52"/>
      <c r="F40" s="52"/>
      <c r="G40" s="52"/>
      <c r="H40" s="39"/>
      <c r="I40" s="89"/>
      <c r="J40" s="89"/>
      <c r="K40" s="89"/>
      <c r="L40" s="89"/>
      <c r="M40" s="104"/>
      <c r="N40" s="89"/>
      <c r="O40" s="89"/>
      <c r="P40" s="89"/>
      <c r="Q40" s="89"/>
      <c r="R40" s="89"/>
      <c r="S40" s="89"/>
      <c r="T40" s="89"/>
      <c r="U40" s="89"/>
      <c r="V40" s="89"/>
      <c r="W40" s="89"/>
      <c r="X40" s="182"/>
      <c r="Y40" s="182"/>
      <c r="Z40" s="182"/>
      <c r="AA40" s="182"/>
      <c r="AB40" s="182"/>
      <c r="AC40" s="182"/>
      <c r="AD40" s="182"/>
      <c r="AE40" s="182"/>
      <c r="AF40" s="182"/>
      <c r="AG40" s="182"/>
      <c r="AH40" s="182"/>
      <c r="AI40" s="182"/>
      <c r="AJ40" s="182"/>
      <c r="AK40" s="182"/>
      <c r="AL40" s="182"/>
      <c r="AM40" s="182"/>
      <c r="AN40" s="182"/>
      <c r="AO40" s="182"/>
      <c r="AP40" s="182"/>
      <c r="AQ40" s="182"/>
      <c r="AR40" s="182"/>
      <c r="AS40" s="182"/>
      <c r="AT40" s="182"/>
      <c r="AU40" s="182"/>
      <c r="AV40" s="182"/>
      <c r="AW40" s="182"/>
      <c r="AX40" s="182"/>
      <c r="AY40" s="182"/>
      <c r="AZ40" s="182"/>
      <c r="BA40" s="182"/>
      <c r="BB40" s="182"/>
      <c r="BC40" s="182"/>
      <c r="BD40" s="182"/>
      <c r="BE40" s="182"/>
      <c r="BF40" s="182"/>
      <c r="BG40" s="182"/>
      <c r="BH40" s="182"/>
      <c r="BI40" s="89"/>
      <c r="BJ40" s="89"/>
      <c r="BK40" s="89"/>
      <c r="BL40" s="89"/>
      <c r="BM40" s="89"/>
      <c r="BN40" s="89"/>
      <c r="BO40" s="89"/>
      <c r="BP40" s="89"/>
      <c r="BQ40" s="89"/>
      <c r="BR40" s="105"/>
      <c r="BS40" s="89"/>
      <c r="BT40" s="105"/>
      <c r="BU40" s="105"/>
      <c r="BV40" s="105"/>
      <c r="BW40" s="105"/>
      <c r="BX40" s="105"/>
      <c r="BY40" s="105"/>
      <c r="BZ40" s="105"/>
      <c r="CA40" s="105"/>
      <c r="CB40" s="105"/>
      <c r="CC40" s="105"/>
      <c r="CD40" s="105"/>
      <c r="CE40" s="105"/>
      <c r="CF40" s="105"/>
      <c r="CG40" s="105"/>
      <c r="CH40" s="105"/>
      <c r="CI40" s="105"/>
      <c r="CJ40" s="182"/>
      <c r="CK40" s="48"/>
      <c r="CL40" s="48"/>
      <c r="CM40" s="48"/>
      <c r="CN40" s="48"/>
      <c r="CO40" s="48"/>
    </row>
    <row r="41" spans="1:93" ht="18.75" customHeight="1" x14ac:dyDescent="0.25">
      <c r="A41" s="44"/>
      <c r="B41" s="44"/>
      <c r="C41" s="45"/>
      <c r="D41" s="49"/>
      <c r="E41" s="52"/>
      <c r="F41" s="52"/>
      <c r="G41" s="52"/>
      <c r="H41" s="39"/>
      <c r="I41" s="89"/>
      <c r="J41" s="89"/>
      <c r="K41" s="89"/>
      <c r="L41" s="89"/>
      <c r="M41" s="104"/>
      <c r="N41" s="89"/>
      <c r="O41" s="89"/>
      <c r="P41" s="89"/>
      <c r="Q41" s="89"/>
      <c r="R41" s="89"/>
      <c r="S41" s="89"/>
      <c r="T41" s="89"/>
      <c r="U41" s="89"/>
      <c r="V41" s="89"/>
      <c r="W41" s="89"/>
      <c r="X41" s="182"/>
      <c r="Y41" s="182"/>
      <c r="Z41" s="182"/>
      <c r="AA41" s="182"/>
      <c r="AB41" s="182"/>
      <c r="AC41" s="182"/>
      <c r="AD41" s="182"/>
      <c r="AE41" s="182"/>
      <c r="AF41" s="182"/>
      <c r="AG41" s="182"/>
      <c r="AH41" s="182"/>
      <c r="AI41" s="182"/>
      <c r="AJ41" s="182"/>
      <c r="AK41" s="182"/>
      <c r="AL41" s="182"/>
      <c r="AM41" s="182"/>
      <c r="AN41" s="182"/>
      <c r="AO41" s="182"/>
      <c r="AP41" s="182"/>
      <c r="AQ41" s="182"/>
      <c r="AR41" s="182"/>
      <c r="AS41" s="182"/>
      <c r="AT41" s="182"/>
      <c r="AU41" s="182"/>
      <c r="AV41" s="182"/>
      <c r="AW41" s="182"/>
      <c r="AX41" s="182"/>
      <c r="AY41" s="182"/>
      <c r="AZ41" s="182"/>
      <c r="BA41" s="182"/>
      <c r="BB41" s="182"/>
      <c r="BC41" s="182"/>
      <c r="BD41" s="182"/>
      <c r="BE41" s="92"/>
      <c r="BF41" s="92"/>
      <c r="BG41" s="92"/>
      <c r="BH41" s="92"/>
      <c r="BI41" s="89"/>
      <c r="BJ41" s="89"/>
      <c r="BK41" s="89"/>
      <c r="BL41" s="92"/>
      <c r="BM41" s="92"/>
      <c r="BN41" s="92"/>
      <c r="BO41" s="92"/>
      <c r="BP41" s="89"/>
      <c r="BQ41" s="276" t="s">
        <v>96</v>
      </c>
      <c r="BR41" s="276"/>
      <c r="BS41" s="276"/>
      <c r="BT41" s="276"/>
      <c r="BU41" s="105"/>
      <c r="BV41" s="275" t="s">
        <v>93</v>
      </c>
      <c r="BW41" s="275"/>
      <c r="BX41" s="105"/>
      <c r="BY41" s="264" t="s">
        <v>51</v>
      </c>
      <c r="BZ41" s="240"/>
      <c r="CA41" s="263" t="s">
        <v>50</v>
      </c>
      <c r="CB41" s="263"/>
      <c r="CC41" s="263"/>
      <c r="CD41" s="263"/>
      <c r="CE41" s="263"/>
      <c r="CF41" s="263"/>
      <c r="CG41" s="263"/>
      <c r="CH41" s="186"/>
      <c r="CI41" s="178"/>
      <c r="CJ41" s="264" t="s">
        <v>57</v>
      </c>
      <c r="CK41" s="48"/>
      <c r="CL41" s="320" t="s">
        <v>55</v>
      </c>
      <c r="CM41" s="320"/>
      <c r="CN41" s="320"/>
      <c r="CO41" s="320"/>
    </row>
    <row r="42" spans="1:93" ht="31.5" customHeight="1" x14ac:dyDescent="0.25">
      <c r="A42" s="44"/>
      <c r="B42" s="44"/>
      <c r="C42" s="45"/>
      <c r="D42" s="48"/>
      <c r="E42" s="48"/>
      <c r="F42" s="48"/>
      <c r="G42" s="48"/>
      <c r="H42" s="49"/>
      <c r="I42" s="105"/>
      <c r="J42" s="89"/>
      <c r="K42" s="89"/>
      <c r="L42" s="348" t="s">
        <v>30</v>
      </c>
      <c r="M42" s="348"/>
      <c r="N42" s="348"/>
      <c r="O42" s="348"/>
      <c r="P42" s="89"/>
      <c r="Q42" s="348" t="s">
        <v>31</v>
      </c>
      <c r="R42" s="348"/>
      <c r="S42" s="348"/>
      <c r="T42" s="348"/>
      <c r="U42" s="89"/>
      <c r="V42" s="89"/>
      <c r="W42" s="89"/>
      <c r="X42" s="349" t="s">
        <v>33</v>
      </c>
      <c r="Y42" s="349"/>
      <c r="Z42" s="349"/>
      <c r="AA42" s="349"/>
      <c r="AB42" s="104"/>
      <c r="AC42" s="349" t="s">
        <v>21</v>
      </c>
      <c r="AD42" s="349"/>
      <c r="AE42" s="349"/>
      <c r="AF42" s="349"/>
      <c r="AG42" s="89"/>
      <c r="AH42" s="89"/>
      <c r="AI42" s="89"/>
      <c r="AJ42" s="89"/>
      <c r="AK42" s="89"/>
      <c r="AL42" s="89"/>
      <c r="AM42" s="89"/>
      <c r="AN42" s="89"/>
      <c r="AO42" s="89"/>
      <c r="AP42" s="89"/>
      <c r="AQ42" s="361" t="s">
        <v>97</v>
      </c>
      <c r="AR42" s="361"/>
      <c r="AS42" s="89"/>
      <c r="AT42" s="362" t="s">
        <v>22</v>
      </c>
      <c r="AU42" s="362"/>
      <c r="AV42" s="362"/>
      <c r="AW42" s="362"/>
      <c r="AX42" s="240"/>
      <c r="AY42" s="317" t="s">
        <v>98</v>
      </c>
      <c r="AZ42" s="317"/>
      <c r="BA42" s="317"/>
      <c r="BB42" s="90"/>
      <c r="BC42" s="103"/>
      <c r="BD42" s="103"/>
      <c r="BE42" s="307" t="s">
        <v>25</v>
      </c>
      <c r="BF42" s="307"/>
      <c r="BG42" s="307"/>
      <c r="BH42" s="307"/>
      <c r="BI42" s="105"/>
      <c r="BJ42" s="90"/>
      <c r="BK42" s="89"/>
      <c r="BL42" s="307" t="s">
        <v>24</v>
      </c>
      <c r="BM42" s="307"/>
      <c r="BN42" s="307"/>
      <c r="BO42" s="307"/>
      <c r="BP42" s="103"/>
      <c r="BQ42" s="276"/>
      <c r="BR42" s="276"/>
      <c r="BS42" s="276"/>
      <c r="BT42" s="276"/>
      <c r="BU42" s="103"/>
      <c r="BV42" s="275"/>
      <c r="BW42" s="275"/>
      <c r="BX42" s="105"/>
      <c r="BY42" s="265"/>
      <c r="BZ42" s="240"/>
      <c r="CA42" s="305" t="s">
        <v>52</v>
      </c>
      <c r="CB42" s="53"/>
      <c r="CC42" s="322" t="s">
        <v>122</v>
      </c>
      <c r="CD42" s="128"/>
      <c r="CE42" s="322" t="s">
        <v>17</v>
      </c>
      <c r="CF42" s="53"/>
      <c r="CG42" s="322" t="s">
        <v>124</v>
      </c>
      <c r="CH42" s="53"/>
      <c r="CI42" s="54"/>
      <c r="CJ42" s="265"/>
      <c r="CK42" s="48"/>
      <c r="CL42" s="321" t="s">
        <v>37</v>
      </c>
      <c r="CM42" s="321" t="s">
        <v>41</v>
      </c>
      <c r="CN42" s="321" t="s">
        <v>56</v>
      </c>
      <c r="CO42" s="321" t="s">
        <v>58</v>
      </c>
    </row>
    <row r="43" spans="1:93" ht="19.5" customHeight="1" x14ac:dyDescent="0.25">
      <c r="A43" s="44"/>
      <c r="B43" s="44"/>
      <c r="C43" s="45"/>
      <c r="D43" s="48"/>
      <c r="E43" s="48"/>
      <c r="F43" s="48"/>
      <c r="G43" s="48"/>
      <c r="H43" s="28"/>
      <c r="I43" s="89"/>
      <c r="J43" s="89"/>
      <c r="K43" s="89"/>
      <c r="L43" s="348"/>
      <c r="M43" s="348"/>
      <c r="N43" s="348"/>
      <c r="O43" s="348"/>
      <c r="P43" s="89"/>
      <c r="Q43" s="348"/>
      <c r="R43" s="348"/>
      <c r="S43" s="348"/>
      <c r="T43" s="348"/>
      <c r="U43" s="215" t="s">
        <v>125</v>
      </c>
      <c r="V43" s="215" t="s">
        <v>126</v>
      </c>
      <c r="W43" s="241"/>
      <c r="X43" s="349"/>
      <c r="Y43" s="349"/>
      <c r="Z43" s="349"/>
      <c r="AA43" s="349"/>
      <c r="AB43" s="92"/>
      <c r="AC43" s="349"/>
      <c r="AD43" s="349"/>
      <c r="AE43" s="349"/>
      <c r="AF43" s="349"/>
      <c r="AG43" s="89"/>
      <c r="AH43" s="215" t="s">
        <v>127</v>
      </c>
      <c r="AI43" s="215" t="s">
        <v>128</v>
      </c>
      <c r="AJ43" s="215" t="s">
        <v>121</v>
      </c>
      <c r="AK43" s="215" t="s">
        <v>129</v>
      </c>
      <c r="AL43" s="92"/>
      <c r="AM43" s="92"/>
      <c r="AN43" s="186"/>
      <c r="AO43" s="215"/>
      <c r="AP43" s="92"/>
      <c r="AQ43" s="361"/>
      <c r="AR43" s="361"/>
      <c r="AS43" s="92"/>
      <c r="AT43" s="362"/>
      <c r="AU43" s="362"/>
      <c r="AV43" s="362"/>
      <c r="AW43" s="362"/>
      <c r="AX43" s="240"/>
      <c r="AY43" s="317"/>
      <c r="AZ43" s="317"/>
      <c r="BA43" s="317"/>
      <c r="BB43" s="90"/>
      <c r="BC43" s="128"/>
      <c r="BD43" s="128"/>
      <c r="BE43" s="254">
        <f>IF(BC51="X",15000*($AT$11-$AP$11),15000*($AT$11-$AP$11-$AD$11))</f>
        <v>0</v>
      </c>
      <c r="BF43" s="254"/>
      <c r="BG43" s="254"/>
      <c r="BH43" s="254"/>
      <c r="BI43" s="105"/>
      <c r="BJ43" s="90"/>
      <c r="BK43" s="92"/>
      <c r="BL43" s="254">
        <f>IF($AT$16&gt;0,0,IF(BJ51="X",IF(OR($P$7="Zone A",$P$7="Zone Abis"),9000*(SUM($X$11:$AF$11)-SUM($X$16:$AF$16)),IF($P$7="Zone B1",6500*(SUM($X$11:$AF$11)-SUM($X$16:$AF$16)),5000*(SUM($X$11:$AF$11)-SUM($X$16:$AF$16)))),IF(OR($P$7="Zone A",$P$7="Zone Abis"),9000*(SUM($X$11:$AC$11)-SUM($X$16:$AF$16)),IF($P$7="Zone B1",6500*(SUM($X$11:$AC$11)-SUM($X$16:$AF$16)),5000*(SUM($X$11:$AC$11)-SUM($X$16:$AF$16))))))</f>
        <v>0</v>
      </c>
      <c r="BM43" s="254"/>
      <c r="BN43" s="254"/>
      <c r="BO43" s="254"/>
      <c r="BP43" s="154"/>
      <c r="BQ43" s="254">
        <f>IF($AT$16&gt;0,0,IF($BJ$51="X",$AT$13*5000,($AT$13-$AD$13)*5000))</f>
        <v>0</v>
      </c>
      <c r="BR43" s="254"/>
      <c r="BS43" s="254"/>
      <c r="BT43" s="254"/>
      <c r="BU43" s="154"/>
      <c r="BV43" s="254">
        <f>IF($BJ$51="X",IF($X$19="Oui",$AT$16*(12000+4000),$AT$16*12000),IF($X$19="Oui",($AT$16-$AD$16)*(12000+4000),($AT$16-$AD$16)*12000))</f>
        <v>0</v>
      </c>
      <c r="BW43" s="254"/>
      <c r="BX43" s="105"/>
      <c r="BY43" s="266"/>
      <c r="BZ43" s="240"/>
      <c r="CA43" s="306"/>
      <c r="CB43" s="53"/>
      <c r="CC43" s="323"/>
      <c r="CD43" s="128"/>
      <c r="CE43" s="323"/>
      <c r="CF43" s="53"/>
      <c r="CG43" s="323"/>
      <c r="CH43" s="53"/>
      <c r="CI43" s="54"/>
      <c r="CJ43" s="266"/>
      <c r="CK43" s="66"/>
      <c r="CL43" s="321"/>
      <c r="CM43" s="321"/>
      <c r="CN43" s="321"/>
      <c r="CO43" s="321"/>
    </row>
    <row r="44" spans="1:93" ht="5.25" customHeight="1" x14ac:dyDescent="0.25">
      <c r="A44" s="44"/>
      <c r="B44" s="44"/>
      <c r="C44" s="45"/>
      <c r="D44" s="48"/>
      <c r="E44" s="48"/>
      <c r="F44" s="48"/>
      <c r="G44" s="48"/>
      <c r="H44" s="28"/>
      <c r="I44" s="89"/>
      <c r="J44" s="89"/>
      <c r="K44" s="89"/>
      <c r="L44" s="89"/>
      <c r="M44" s="89"/>
      <c r="N44" s="89"/>
      <c r="O44" s="89"/>
      <c r="P44" s="89"/>
      <c r="Q44" s="89"/>
      <c r="R44" s="89"/>
      <c r="S44" s="89"/>
      <c r="T44" s="89"/>
      <c r="U44" s="89"/>
      <c r="V44" s="89"/>
      <c r="W44" s="89"/>
      <c r="X44" s="89"/>
      <c r="Y44" s="89"/>
      <c r="Z44" s="184"/>
      <c r="AA44" s="89"/>
      <c r="AB44" s="89"/>
      <c r="AC44" s="89"/>
      <c r="AD44" s="89"/>
      <c r="AE44" s="89"/>
      <c r="AF44" s="89"/>
      <c r="AG44" s="89"/>
      <c r="AH44" s="89"/>
      <c r="AI44" s="89"/>
      <c r="AJ44" s="89"/>
      <c r="AK44" s="89"/>
      <c r="AL44" s="89"/>
      <c r="AM44" s="89"/>
      <c r="AN44" s="89"/>
      <c r="AO44" s="89"/>
      <c r="AP44" s="89"/>
      <c r="AQ44" s="89"/>
      <c r="AR44" s="89"/>
      <c r="AS44" s="89"/>
      <c r="AT44" s="89"/>
      <c r="AU44" s="89"/>
      <c r="AV44" s="89"/>
      <c r="AW44" s="89"/>
      <c r="AX44" s="89"/>
      <c r="AY44" s="89"/>
      <c r="AZ44" s="89"/>
      <c r="BA44" s="89"/>
      <c r="BB44" s="90"/>
      <c r="BC44" s="89"/>
      <c r="BD44" s="89"/>
      <c r="BE44" s="89"/>
      <c r="BF44" s="89"/>
      <c r="BG44" s="89"/>
      <c r="BH44" s="105"/>
      <c r="BI44" s="105"/>
      <c r="BJ44" s="90"/>
      <c r="BK44" s="89"/>
      <c r="BL44" s="104"/>
      <c r="BM44" s="104"/>
      <c r="BN44" s="104"/>
      <c r="BO44" s="104"/>
      <c r="BP44" s="104"/>
      <c r="BQ44" s="104"/>
      <c r="BR44" s="104"/>
      <c r="BS44" s="104"/>
      <c r="BT44" s="104"/>
      <c r="BU44" s="104"/>
      <c r="BV44" s="104"/>
      <c r="BW44" s="104"/>
      <c r="BX44" s="105"/>
      <c r="BY44" s="187"/>
      <c r="BZ44" s="241"/>
      <c r="CA44" s="241"/>
      <c r="CB44" s="128"/>
      <c r="CC44" s="128"/>
      <c r="CD44" s="241"/>
      <c r="CE44" s="128"/>
      <c r="CF44" s="128"/>
      <c r="CG44" s="128"/>
      <c r="CH44" s="128"/>
      <c r="CI44" s="54"/>
      <c r="CJ44" s="182"/>
      <c r="CK44" s="55"/>
      <c r="CL44" s="55"/>
      <c r="CM44" s="55"/>
      <c r="CN44" s="55"/>
      <c r="CO44" s="55"/>
    </row>
    <row r="45" spans="1:93" ht="14.25" customHeight="1" x14ac:dyDescent="0.25">
      <c r="A45" s="44"/>
      <c r="B45" s="44"/>
      <c r="C45" s="45"/>
      <c r="D45" s="48"/>
      <c r="E45" s="48"/>
      <c r="F45" s="48"/>
      <c r="G45" s="48"/>
      <c r="H45" s="28"/>
      <c r="I45" s="104"/>
      <c r="J45" s="188" t="s">
        <v>7</v>
      </c>
      <c r="K45" s="89"/>
      <c r="L45" s="345">
        <f>L47+L49+L51+L55</f>
        <v>0</v>
      </c>
      <c r="M45" s="346"/>
      <c r="N45" s="346"/>
      <c r="O45" s="347"/>
      <c r="P45" s="189"/>
      <c r="Q45" s="345">
        <f>Q47+Q49+Q51+Q55</f>
        <v>0</v>
      </c>
      <c r="R45" s="346"/>
      <c r="S45" s="346"/>
      <c r="T45" s="347"/>
      <c r="U45" s="215"/>
      <c r="V45" s="133"/>
      <c r="W45" s="131"/>
      <c r="X45" s="311" t="str">
        <f>IFERROR(X47+X49+X51+X55,"")</f>
        <v/>
      </c>
      <c r="Y45" s="312"/>
      <c r="Z45" s="312"/>
      <c r="AA45" s="313"/>
      <c r="AB45" s="190"/>
      <c r="AC45" s="311">
        <f>AC47+AC49+AC51+AC55+AQ47</f>
        <v>0</v>
      </c>
      <c r="AD45" s="312"/>
      <c r="AE45" s="312"/>
      <c r="AF45" s="313"/>
      <c r="AG45" s="89"/>
      <c r="AH45" s="89"/>
      <c r="AI45" s="136"/>
      <c r="AJ45" s="136"/>
      <c r="AK45" s="135"/>
      <c r="AL45" s="135"/>
      <c r="AM45" s="136"/>
      <c r="AN45" s="136"/>
      <c r="AO45" s="136"/>
      <c r="AP45" s="136"/>
      <c r="AQ45" s="90"/>
      <c r="AR45" s="90"/>
      <c r="AS45" s="90"/>
      <c r="AT45" s="333">
        <f>AY38-AC45-BL45-BE45-BQ45-BV45</f>
        <v>0</v>
      </c>
      <c r="AU45" s="334"/>
      <c r="AV45" s="334"/>
      <c r="AW45" s="335"/>
      <c r="AX45" s="90"/>
      <c r="AY45" s="90"/>
      <c r="AZ45" s="90"/>
      <c r="BA45" s="90"/>
      <c r="BB45" s="90"/>
      <c r="BC45" s="238"/>
      <c r="BD45" s="238"/>
      <c r="BE45" s="255"/>
      <c r="BF45" s="256"/>
      <c r="BG45" s="256"/>
      <c r="BH45" s="257"/>
      <c r="BI45" s="105"/>
      <c r="BJ45" s="90"/>
      <c r="BK45" s="67"/>
      <c r="BL45" s="255"/>
      <c r="BM45" s="256"/>
      <c r="BN45" s="256"/>
      <c r="BO45" s="257"/>
      <c r="BP45" s="238"/>
      <c r="BQ45" s="255"/>
      <c r="BR45" s="256"/>
      <c r="BS45" s="256"/>
      <c r="BT45" s="257"/>
      <c r="BU45" s="238"/>
      <c r="BV45" s="255">
        <v>0</v>
      </c>
      <c r="BW45" s="257"/>
      <c r="BX45" s="105"/>
      <c r="BY45" s="191">
        <f>L45+Q45</f>
        <v>0</v>
      </c>
      <c r="BZ45" s="192"/>
      <c r="CA45" s="58">
        <f>AY32-Q45</f>
        <v>0</v>
      </c>
      <c r="CB45" s="217"/>
      <c r="CC45" s="56">
        <f>AY35-L45</f>
        <v>0</v>
      </c>
      <c r="CD45" s="57"/>
      <c r="CE45" s="56">
        <f>AY30</f>
        <v>0</v>
      </c>
      <c r="CF45" s="57"/>
      <c r="CG45" s="56">
        <f>AY30</f>
        <v>0</v>
      </c>
      <c r="CH45" s="57"/>
      <c r="CI45" s="59"/>
      <c r="CJ45" s="193">
        <f>P30</f>
        <v>0</v>
      </c>
      <c r="CK45" s="60"/>
      <c r="CL45" s="60" t="e">
        <f>CL47+CL49+CL51+CL53+CL55</f>
        <v>#VALUE!</v>
      </c>
      <c r="CM45" s="60"/>
      <c r="CN45" s="60">
        <f>CN47+CN49+CN51+CN53+CN55</f>
        <v>0</v>
      </c>
      <c r="CO45" s="60" t="e">
        <f>CO47+CO49+CO51+CO55</f>
        <v>#VALUE!</v>
      </c>
    </row>
    <row r="46" spans="1:93" ht="10.5" customHeight="1" x14ac:dyDescent="0.25">
      <c r="A46" s="44"/>
      <c r="B46" s="44"/>
      <c r="C46" s="45"/>
      <c r="D46" s="48"/>
      <c r="E46" s="48"/>
      <c r="F46" s="48"/>
      <c r="G46" s="48"/>
      <c r="H46" s="28"/>
      <c r="I46" s="104"/>
      <c r="J46" s="103"/>
      <c r="K46" s="89"/>
      <c r="L46" s="67"/>
      <c r="M46" s="67"/>
      <c r="N46" s="67"/>
      <c r="O46" s="67"/>
      <c r="P46" s="67"/>
      <c r="Q46" s="67"/>
      <c r="R46" s="67"/>
      <c r="S46" s="67"/>
      <c r="T46" s="67"/>
      <c r="U46" s="132"/>
      <c r="V46" s="132"/>
      <c r="W46" s="132"/>
      <c r="X46" s="67"/>
      <c r="Y46" s="67"/>
      <c r="Z46" s="194"/>
      <c r="AA46" s="67"/>
      <c r="AB46" s="67"/>
      <c r="AC46" s="67"/>
      <c r="AD46" s="67"/>
      <c r="AE46" s="67"/>
      <c r="AF46" s="238"/>
      <c r="AG46" s="89"/>
      <c r="AH46" s="89"/>
      <c r="AI46" s="130"/>
      <c r="AJ46" s="130"/>
      <c r="AK46" s="130"/>
      <c r="AL46" s="130"/>
      <c r="AM46" s="130"/>
      <c r="AN46" s="130"/>
      <c r="AO46" s="130"/>
      <c r="AP46" s="130"/>
      <c r="AQ46" s="130"/>
      <c r="AR46" s="130"/>
      <c r="AS46" s="130"/>
      <c r="AT46" s="67"/>
      <c r="AU46" s="238"/>
      <c r="AV46" s="238"/>
      <c r="AW46" s="238"/>
      <c r="AX46" s="238"/>
      <c r="AY46" s="238"/>
      <c r="AZ46" s="238"/>
      <c r="BA46" s="238"/>
      <c r="BB46" s="238"/>
      <c r="BC46" s="67"/>
      <c r="BD46" s="67"/>
      <c r="BE46" s="67"/>
      <c r="BF46" s="67"/>
      <c r="BG46" s="67"/>
      <c r="BH46" s="67"/>
      <c r="BI46" s="105"/>
      <c r="BJ46" s="238"/>
      <c r="BK46" s="67"/>
      <c r="BL46" s="155"/>
      <c r="BM46" s="155"/>
      <c r="BN46" s="155"/>
      <c r="BO46" s="155"/>
      <c r="BP46" s="155"/>
      <c r="BQ46" s="155"/>
      <c r="BR46" s="155"/>
      <c r="BS46" s="155"/>
      <c r="BT46" s="155"/>
      <c r="BU46" s="155"/>
      <c r="BV46" s="155"/>
      <c r="BW46" s="155"/>
      <c r="BX46" s="105"/>
      <c r="BY46" s="195"/>
      <c r="BZ46" s="178"/>
      <c r="CA46" s="57"/>
      <c r="CB46" s="61"/>
      <c r="CC46" s="61"/>
      <c r="CD46" s="57"/>
      <c r="CE46" s="61"/>
      <c r="CF46" s="57"/>
      <c r="CG46" s="57"/>
      <c r="CH46" s="57"/>
      <c r="CI46" s="62"/>
      <c r="CJ46" s="196"/>
      <c r="CK46" s="60"/>
      <c r="CL46" s="60"/>
      <c r="CM46" s="60"/>
      <c r="CN46" s="60"/>
      <c r="CO46" s="60"/>
    </row>
    <row r="47" spans="1:93" ht="13.5" customHeight="1" x14ac:dyDescent="0.25">
      <c r="A47" s="44"/>
      <c r="B47" s="44"/>
      <c r="C47" s="45"/>
      <c r="D47" s="48"/>
      <c r="E47" s="337" t="s">
        <v>26</v>
      </c>
      <c r="F47" s="337"/>
      <c r="G47" s="48"/>
      <c r="H47" s="28"/>
      <c r="I47" s="104"/>
      <c r="J47" s="197" t="s">
        <v>3</v>
      </c>
      <c r="K47" s="89"/>
      <c r="L47" s="327"/>
      <c r="M47" s="328"/>
      <c r="N47" s="328"/>
      <c r="O47" s="329"/>
      <c r="P47" s="198"/>
      <c r="Q47" s="255"/>
      <c r="R47" s="256"/>
      <c r="S47" s="256"/>
      <c r="T47" s="257"/>
      <c r="U47" s="133" t="str">
        <f>IFERROR(IF($AT$9&gt;0,$P$37*$X$9/$AT$9,$P$37*$X$11/$AT$11),"")</f>
        <v/>
      </c>
      <c r="V47" s="95" t="str">
        <f>IFERROR(IF(BY47+CA47+CC47+CG47+U47+BL47+BQ47+BE47+BV47&gt;=CJ47,ROUND(CJ47-BY47-CA47-CC47-CG47-BL47-BQ47-BE47-BV47,0),ROUND(U47,0)),"")</f>
        <v/>
      </c>
      <c r="W47" s="95"/>
      <c r="X47" s="338" t="str">
        <f>IF(IF(AO47&gt;=0,V47,V47+AO47)&lt;0,"Surfinancement*",IF(AO47&gt;=0,V47,V47+AO47))</f>
        <v/>
      </c>
      <c r="Y47" s="339"/>
      <c r="Z47" s="339"/>
      <c r="AA47" s="340"/>
      <c r="AB47" s="238"/>
      <c r="AC47" s="330"/>
      <c r="AD47" s="331"/>
      <c r="AE47" s="331"/>
      <c r="AF47" s="332"/>
      <c r="AG47" s="89"/>
      <c r="AH47" s="218"/>
      <c r="AI47" s="136" t="str">
        <f>IFERROR($CJ47-$BY47-$BE47-$BL47-$BQ47-$BV47-$AC47-$AQ47-$CA47-$CC47-$CG47,"")</f>
        <v/>
      </c>
      <c r="AJ47" s="137">
        <f>IF(AI47&gt;0,IF($AT$9&gt;0,$X$9,$X$11),0)</f>
        <v>0</v>
      </c>
      <c r="AK47" s="218">
        <f>IF(AJ47=0,0,AI47+AI60*AJ47/(AJ47+AJ49+AJ51+AJ55))</f>
        <v>0</v>
      </c>
      <c r="AL47" s="223">
        <f>IF(AK47&gt;0,IF($AT$9&gt;0,$X$9,$X$11),0)</f>
        <v>0</v>
      </c>
      <c r="AM47" s="218">
        <f>IF(AL47=0,0,AK47+AK60*AL47/(AL47+AL49+AL51+AL55))</f>
        <v>0</v>
      </c>
      <c r="AN47" s="225">
        <f>IF(AM47&gt;0,IF($AT$9&gt;0,$X$9,$X$11),0)</f>
        <v>0</v>
      </c>
      <c r="AO47" s="218">
        <f>IF(AN47=0,0,ROUND(AM47+AM60*AN47/(AN47+AN49+AN51+AN55),0))</f>
        <v>0</v>
      </c>
      <c r="AP47" s="138"/>
      <c r="AQ47" s="341"/>
      <c r="AR47" s="342"/>
      <c r="AS47" s="222"/>
      <c r="AT47" s="333">
        <f>IF(CG47&lt;0,"",IF($AO$47&lt;0,ROUND($X$47-$AC$47-$AQ$47-$AY$47,0),$AO$47-$AY$47))</f>
        <v>0</v>
      </c>
      <c r="AU47" s="334" t="str">
        <f>IFERROR(IF($AT$9&gt;0,$AT$45*$X$9/$AT$9,$AT$45*$X$11/$AT$11),"")</f>
        <v/>
      </c>
      <c r="AV47" s="334" t="str">
        <f>IFERROR(IF($AT$9&gt;0,$AT$45*$X$9/$AT$9,$AT$45*$X$11/$AT$11),"")</f>
        <v/>
      </c>
      <c r="AW47" s="335" t="str">
        <f>IFERROR(IF($AT$9&gt;0,$AT$45*$X$9/$AT$9,$AT$45*$X$11/$AT$11),"")</f>
        <v/>
      </c>
      <c r="AX47" s="90"/>
      <c r="AY47" s="341"/>
      <c r="AZ47" s="343"/>
      <c r="BA47" s="342"/>
      <c r="BB47" s="90"/>
      <c r="BC47" s="238"/>
      <c r="BD47" s="238"/>
      <c r="BE47" s="268" t="str">
        <f>IFERROR(IF(BC51="X",$BE$45*X11/SUM($X$11:$AF$11),$BE$45*X11/SUM($X$11:$AC$11)),"")</f>
        <v/>
      </c>
      <c r="BF47" s="336"/>
      <c r="BG47" s="336"/>
      <c r="BH47" s="269"/>
      <c r="BI47" s="105"/>
      <c r="BJ47" s="90"/>
      <c r="BK47" s="126"/>
      <c r="BL47" s="268" t="str">
        <f>IFERROR(IF($BJ$51="X",$BL$45*X11/SUM($X$11:$AF$11),$BL$45*X11/SUM($X$11:$AC$11)),"")</f>
        <v/>
      </c>
      <c r="BM47" s="336"/>
      <c r="BN47" s="336"/>
      <c r="BO47" s="269"/>
      <c r="BP47" s="238"/>
      <c r="BQ47" s="268">
        <f>IFERROR(IF($BJ$51="X",$BQ$45*$X$13/SUM($X$13:$AF$13),$BQ$45*X13/SUM($X$13:$AC$13)),0)</f>
        <v>0</v>
      </c>
      <c r="BR47" s="336"/>
      <c r="BS47" s="336"/>
      <c r="BT47" s="269"/>
      <c r="BU47" s="238"/>
      <c r="BV47" s="268">
        <f>IFERROR(IF($BJ$51="X",$BV$45*$X$16/SUM($X$16:$AF$16),$BV$45*$X$16/SUM($X$16:$AC$16)),0)</f>
        <v>0</v>
      </c>
      <c r="BW47" s="269"/>
      <c r="BX47" s="105"/>
      <c r="BY47" s="191">
        <f>L47+Q47</f>
        <v>0</v>
      </c>
      <c r="BZ47" s="192"/>
      <c r="CA47" s="65">
        <f>IFERROR(IF(AT9&gt;0,CA45*X9/(AT9-AD9),CA45*X11/(AT11-AD11)),0)</f>
        <v>0</v>
      </c>
      <c r="CB47" s="201"/>
      <c r="CC47" s="63">
        <f>IFERROR(IF(AT9&gt;0,CC45*X9/AT9,CC45*X11/AT11),0)</f>
        <v>0</v>
      </c>
      <c r="CD47" s="61"/>
      <c r="CE47" s="63">
        <f>IFERROR(IF(AT9&gt;0,CE45*X9/AT9,CE45*X11/AT11),0)</f>
        <v>0</v>
      </c>
      <c r="CF47" s="57"/>
      <c r="CG47" s="56">
        <f>IFERROR(ROUND(($CG$45-$CG$55)*($X$9/($X$9+$AA$9+$AD$9)),0),0)</f>
        <v>0</v>
      </c>
      <c r="CH47" s="57"/>
      <c r="CI47" s="62"/>
      <c r="CJ47" s="193">
        <f>IFERROR(IF(AT9&gt;0,($CJ$45-CJ51)*X9/(AT9-AD9),($CJ$45-CJ51)*X11/(AT11-AD11)),0)</f>
        <v>0</v>
      </c>
      <c r="CK47" s="60"/>
      <c r="CL47" s="60" t="str">
        <f>AI47</f>
        <v/>
      </c>
      <c r="CM47" s="68">
        <f>AJ47</f>
        <v>0</v>
      </c>
      <c r="CN47" s="60">
        <f>AO47</f>
        <v>0</v>
      </c>
      <c r="CO47" s="60" t="e">
        <f>CJ47-CN47-BY47-BE47-BL47-BQ47-AC47-AQ47-BV47</f>
        <v>#VALUE!</v>
      </c>
    </row>
    <row r="48" spans="1:93" ht="4.5" customHeight="1" x14ac:dyDescent="0.25">
      <c r="A48" s="44"/>
      <c r="B48" s="44"/>
      <c r="C48" s="45"/>
      <c r="D48" s="40"/>
      <c r="E48" s="337"/>
      <c r="F48" s="337"/>
      <c r="G48" s="48"/>
      <c r="H48" s="28"/>
      <c r="I48" s="104"/>
      <c r="J48" s="197"/>
      <c r="K48" s="89"/>
      <c r="L48" s="200"/>
      <c r="M48" s="200"/>
      <c r="N48" s="200"/>
      <c r="O48" s="200"/>
      <c r="P48" s="200"/>
      <c r="Q48" s="200"/>
      <c r="R48" s="200"/>
      <c r="S48" s="200"/>
      <c r="T48" s="200"/>
      <c r="U48" s="132"/>
      <c r="V48" s="96"/>
      <c r="W48" s="96"/>
      <c r="X48" s="67"/>
      <c r="Y48" s="67"/>
      <c r="Z48" s="194"/>
      <c r="AA48" s="67"/>
      <c r="AB48" s="67"/>
      <c r="AC48" s="155"/>
      <c r="AD48" s="155"/>
      <c r="AE48" s="155"/>
      <c r="AF48" s="155"/>
      <c r="AG48" s="89"/>
      <c r="AH48" s="89"/>
      <c r="AI48" s="136"/>
      <c r="AJ48" s="137"/>
      <c r="AK48" s="219"/>
      <c r="AL48" s="223"/>
      <c r="AM48" s="219"/>
      <c r="AN48" s="225"/>
      <c r="AO48" s="219"/>
      <c r="AP48" s="98"/>
      <c r="AQ48" s="98"/>
      <c r="AR48" s="98"/>
      <c r="AS48" s="98"/>
      <c r="AT48" s="67"/>
      <c r="AU48" s="67"/>
      <c r="AV48" s="67"/>
      <c r="AW48" s="67"/>
      <c r="AX48" s="67"/>
      <c r="AY48" s="67"/>
      <c r="AZ48" s="67"/>
      <c r="BA48" s="67"/>
      <c r="BB48" s="67"/>
      <c r="BC48" s="67"/>
      <c r="BD48" s="67"/>
      <c r="BE48" s="67"/>
      <c r="BF48" s="67"/>
      <c r="BG48" s="67"/>
      <c r="BH48" s="67"/>
      <c r="BI48" s="105"/>
      <c r="BJ48" s="67"/>
      <c r="BK48" s="67"/>
      <c r="BL48" s="155"/>
      <c r="BM48" s="155"/>
      <c r="BN48" s="155"/>
      <c r="BO48" s="155"/>
      <c r="BP48" s="155"/>
      <c r="BQ48" s="155"/>
      <c r="BR48" s="155"/>
      <c r="BS48" s="155"/>
      <c r="BT48" s="155"/>
      <c r="BU48" s="155"/>
      <c r="BV48" s="155"/>
      <c r="BW48" s="155"/>
      <c r="BX48" s="105"/>
      <c r="BY48" s="195"/>
      <c r="BZ48" s="178"/>
      <c r="CA48" s="61"/>
      <c r="CB48" s="201"/>
      <c r="CC48" s="201"/>
      <c r="CD48" s="61"/>
      <c r="CE48" s="201"/>
      <c r="CF48" s="57"/>
      <c r="CG48" s="57"/>
      <c r="CH48" s="57"/>
      <c r="CI48" s="62"/>
      <c r="CJ48" s="196"/>
      <c r="CK48" s="60"/>
      <c r="CL48" s="60"/>
      <c r="CM48" s="68"/>
      <c r="CN48" s="60"/>
      <c r="CO48" s="60"/>
    </row>
    <row r="49" spans="1:93" ht="13.5" customHeight="1" x14ac:dyDescent="0.25">
      <c r="A49" s="44"/>
      <c r="B49" s="44"/>
      <c r="C49" s="45"/>
      <c r="D49" s="40"/>
      <c r="E49" s="337"/>
      <c r="F49" s="337"/>
      <c r="G49" s="48"/>
      <c r="H49" s="28"/>
      <c r="I49" s="104"/>
      <c r="J49" s="197" t="s">
        <v>4</v>
      </c>
      <c r="K49" s="89"/>
      <c r="L49" s="327"/>
      <c r="M49" s="328"/>
      <c r="N49" s="328"/>
      <c r="O49" s="329"/>
      <c r="P49" s="198"/>
      <c r="Q49" s="255"/>
      <c r="R49" s="256"/>
      <c r="S49" s="256"/>
      <c r="T49" s="257"/>
      <c r="U49" s="133" t="str">
        <f>IFERROR(IF($AT$9&gt;0,$P$37*$AA$9/$AT$9,$P$37*$AA$11/$AT$11),"")</f>
        <v/>
      </c>
      <c r="V49" s="95" t="str">
        <f>IFERROR(IF(BY49+CA49+CC49+CG49+U49+BL49+BQ49+BE49+BV49&gt;=CJ49,ROUND(CJ49-BY49-CA49-CC49-CG49-BL49-BQ49-BE49-BV49,0),ROUND(U49,0)),"")</f>
        <v/>
      </c>
      <c r="W49" s="95"/>
      <c r="X49" s="311" t="str">
        <f>IF(IF(AO49&gt;=0,V49,V49+AO49)&lt;0,"Surfinancement*",IF(AO49&gt;=0,V49,V49+AO49))</f>
        <v/>
      </c>
      <c r="Y49" s="312"/>
      <c r="Z49" s="312"/>
      <c r="AA49" s="313"/>
      <c r="AB49" s="238"/>
      <c r="AC49" s="330"/>
      <c r="AD49" s="331"/>
      <c r="AE49" s="331"/>
      <c r="AF49" s="332"/>
      <c r="AG49" s="89"/>
      <c r="AH49" s="218"/>
      <c r="AI49" s="136" t="str">
        <f>IFERROR($CJ49-$BY49-$BE49-$BL49-$BQ49-$BV49-$AC49-$CA49-$CC49-$CG49,"")</f>
        <v/>
      </c>
      <c r="AJ49" s="137">
        <f>IF(AI49&gt;0,IF($AT$9&gt;0,$AA$9,$AA$11),0)</f>
        <v>0</v>
      </c>
      <c r="AK49" s="218">
        <f>IF(AJ49=0,0,AI49+$AI$60*AJ49/($AJ$47+$AJ$49+$AJ$51+$AJ$55))</f>
        <v>0</v>
      </c>
      <c r="AL49" s="223">
        <f>IF(AK49&gt;0,IF($AT$9&gt;0,$AA$9,$AA$11),0)</f>
        <v>0</v>
      </c>
      <c r="AM49" s="218">
        <f>IF(AL49=0,0,AK49+$AK$60*AL49/($AL$47+$AL$49+$AL$51+$AL$55))</f>
        <v>0</v>
      </c>
      <c r="AN49" s="225">
        <f>IF(AM49&gt;0,IF($AT$9&gt;0,$AA$9,$AA$11),0)</f>
        <v>0</v>
      </c>
      <c r="AO49" s="218">
        <f>IF(AN49=0,0,AM49+$AM$60*AN49/($AN$47+$AN$49+$AN$51+$AN$55))</f>
        <v>0</v>
      </c>
      <c r="AP49" s="138"/>
      <c r="AQ49" s="344" t="str">
        <f>IFERROR(IF(AC47+AQ47&gt;0,IF(ROUND($AC$47+$AQ$47,0)&lt;=ROUND($X$47,0),"","Le total des prêts foncier PLUS et PLUS Horizen doit être inférieur ou égal au droit à prêt foncier PLUS"),""),"")</f>
        <v/>
      </c>
      <c r="AR49" s="344"/>
      <c r="AS49" s="199"/>
      <c r="AT49" s="333">
        <f>IF(CG49&lt;0,"",IF(AO49&lt;0,ROUND(X49-AC49,0),AO49))</f>
        <v>0</v>
      </c>
      <c r="AU49" s="334" t="str">
        <f>IFERROR(IF($AT$9&gt;0,$AT$45*$X$9/$AT$9,$AT$45*$X$11/$AT$11),"")</f>
        <v/>
      </c>
      <c r="AV49" s="334" t="str">
        <f>IFERROR(IF($AT$9&gt;0,$AT$45*$X$9/$AT$9,$AT$45*$X$11/$AT$11),"")</f>
        <v/>
      </c>
      <c r="AW49" s="335" t="str">
        <f>IFERROR(IF($AT$9&gt;0,$AT$45*$X$9/$AT$9,$AT$45*$X$11/$AT$11),"")</f>
        <v/>
      </c>
      <c r="AX49" s="90"/>
      <c r="AY49" s="363" t="str">
        <f>IF(ROUND(AT47,0)&lt;0,"Le montant du prêt construction PLUS Horizen ne peut pas être supérieur au droit à prêt PLUS","")</f>
        <v/>
      </c>
      <c r="AZ49" s="363"/>
      <c r="BA49" s="363"/>
      <c r="BB49" s="90"/>
      <c r="BC49" s="238"/>
      <c r="BD49" s="238"/>
      <c r="BE49" s="268" t="str">
        <f>IFERROR(IF(BC51="X",$BE$45*AA11/SUM($X$11:$AF$11),$BE$45*AA11/SUM($X$11:$AC$11)),"")</f>
        <v/>
      </c>
      <c r="BF49" s="336"/>
      <c r="BG49" s="336"/>
      <c r="BH49" s="269"/>
      <c r="BI49" s="105"/>
      <c r="BJ49" s="90"/>
      <c r="BK49" s="67"/>
      <c r="BL49" s="268" t="str">
        <f>IFERROR(IF($BJ$51="X",$BL$45*AA11/SUM($X$11:$AF$11),$BL$45*AA11/SUM($X$11:$AC$11)),"")</f>
        <v/>
      </c>
      <c r="BM49" s="336"/>
      <c r="BN49" s="336"/>
      <c r="BO49" s="269"/>
      <c r="BP49" s="238"/>
      <c r="BQ49" s="268">
        <f>IFERROR(IF($BJ$51="X",$BQ$45*$AA$13/SUM($X$13:$AF$13),$BQ$45*$AA$13/SUM($X$13:$AC$13)),0)</f>
        <v>0</v>
      </c>
      <c r="BR49" s="336"/>
      <c r="BS49" s="336"/>
      <c r="BT49" s="269"/>
      <c r="BU49" s="238"/>
      <c r="BV49" s="268">
        <f>IFERROR(IF($BJ$51="X",$BV$45*AA16/SUM($X$16:$AF$16),$BV$45*$AA$16/SUM($X$16:$AC$16)),0)</f>
        <v>0</v>
      </c>
      <c r="BW49" s="269"/>
      <c r="BX49" s="105"/>
      <c r="BY49" s="191">
        <f>L49+Q49</f>
        <v>0</v>
      </c>
      <c r="BZ49" s="178"/>
      <c r="CA49" s="65">
        <f>IFERROR(IF(AT9&gt;0,CA45*AA9/(AT9-AD9),CA45*AA11/(AT11-AD11)),0)</f>
        <v>0</v>
      </c>
      <c r="CB49" s="201"/>
      <c r="CC49" s="63">
        <f>IFERROR(IF(AT9&gt;0,CC45*AA9/AT9,CC45*AA11/AT11),0)</f>
        <v>0</v>
      </c>
      <c r="CD49" s="61"/>
      <c r="CE49" s="63">
        <f>IFERROR(IF(AT9&gt;0,CE45*AA9/AT9,CE45*AA11/AT11),0)</f>
        <v>0</v>
      </c>
      <c r="CF49" s="57"/>
      <c r="CG49" s="56">
        <f>IFERROR(ROUND(($CG$45-$CG$55)*($AA$9/($X$9+$AA$9+$AD$9)),0),0)</f>
        <v>0</v>
      </c>
      <c r="CH49" s="57"/>
      <c r="CI49" s="62"/>
      <c r="CJ49" s="193">
        <f>IFERROR(IF(AT9&gt;0,($CJ$45-CJ51)*AA9/(AT9-AD9),($CJ$45-$CJ$51)*AA11/(AT11-AD11)),0)</f>
        <v>0</v>
      </c>
      <c r="CK49" s="60"/>
      <c r="CL49" s="60" t="str">
        <f>AI49</f>
        <v/>
      </c>
      <c r="CM49" s="68">
        <f>AJ49</f>
        <v>0</v>
      </c>
      <c r="CN49" s="60">
        <f>AO49</f>
        <v>0</v>
      </c>
      <c r="CO49" s="60" t="e">
        <f>CJ49-CN49-BY49-BE49-BL49-BQ49-AC49-BV49</f>
        <v>#VALUE!</v>
      </c>
    </row>
    <row r="50" spans="1:93" ht="4.5" customHeight="1" x14ac:dyDescent="0.25">
      <c r="A50" s="44"/>
      <c r="B50" s="44"/>
      <c r="C50" s="45"/>
      <c r="D50" s="48"/>
      <c r="E50" s="48"/>
      <c r="F50" s="48"/>
      <c r="G50" s="48"/>
      <c r="H50" s="28"/>
      <c r="I50" s="104"/>
      <c r="J50" s="197"/>
      <c r="K50" s="89"/>
      <c r="L50" s="200"/>
      <c r="M50" s="200"/>
      <c r="N50" s="200"/>
      <c r="O50" s="200"/>
      <c r="P50" s="200"/>
      <c r="Q50" s="200"/>
      <c r="R50" s="200"/>
      <c r="S50" s="198"/>
      <c r="T50" s="198"/>
      <c r="U50" s="133"/>
      <c r="V50" s="95"/>
      <c r="W50" s="95"/>
      <c r="X50" s="238"/>
      <c r="Y50" s="238"/>
      <c r="Z50" s="194"/>
      <c r="AA50" s="238"/>
      <c r="AB50" s="238"/>
      <c r="AC50" s="238"/>
      <c r="AD50" s="238"/>
      <c r="AE50" s="238"/>
      <c r="AF50" s="155"/>
      <c r="AG50" s="89"/>
      <c r="AH50" s="89"/>
      <c r="AI50" s="99"/>
      <c r="AJ50" s="137"/>
      <c r="AK50" s="220"/>
      <c r="AL50" s="223"/>
      <c r="AM50" s="220"/>
      <c r="AN50" s="225"/>
      <c r="AO50" s="220"/>
      <c r="AP50" s="99"/>
      <c r="AQ50" s="344"/>
      <c r="AR50" s="344"/>
      <c r="AS50" s="99"/>
      <c r="AT50" s="67"/>
      <c r="AU50" s="67"/>
      <c r="AV50" s="67"/>
      <c r="AW50" s="67"/>
      <c r="AX50" s="67"/>
      <c r="AY50" s="363"/>
      <c r="AZ50" s="363"/>
      <c r="BA50" s="363"/>
      <c r="BB50" s="67"/>
      <c r="BC50" s="238"/>
      <c r="BD50" s="238"/>
      <c r="BE50" s="238"/>
      <c r="BF50" s="238"/>
      <c r="BG50" s="238"/>
      <c r="BH50" s="238"/>
      <c r="BI50" s="105"/>
      <c r="BJ50" s="67"/>
      <c r="BK50" s="67"/>
      <c r="BL50" s="238"/>
      <c r="BM50" s="238"/>
      <c r="BN50" s="238"/>
      <c r="BO50" s="238"/>
      <c r="BP50" s="238"/>
      <c r="BQ50" s="238"/>
      <c r="BR50" s="238"/>
      <c r="BS50" s="238"/>
      <c r="BT50" s="238"/>
      <c r="BU50" s="238"/>
      <c r="BV50" s="238"/>
      <c r="BW50" s="140"/>
      <c r="BX50" s="105"/>
      <c r="BY50" s="178"/>
      <c r="BZ50" s="178"/>
      <c r="CA50" s="61"/>
      <c r="CB50" s="201"/>
      <c r="CC50" s="201"/>
      <c r="CD50" s="61"/>
      <c r="CE50" s="201"/>
      <c r="CF50" s="57"/>
      <c r="CG50" s="57"/>
      <c r="CH50" s="57"/>
      <c r="CI50" s="62"/>
      <c r="CJ50" s="196"/>
      <c r="CK50" s="60"/>
      <c r="CL50" s="60"/>
      <c r="CM50" s="68"/>
      <c r="CN50" s="60"/>
      <c r="CO50" s="60"/>
    </row>
    <row r="51" spans="1:93" ht="13.5" customHeight="1" x14ac:dyDescent="0.25">
      <c r="A51" s="44"/>
      <c r="B51" s="44"/>
      <c r="C51" s="45"/>
      <c r="D51" s="48"/>
      <c r="E51" s="325">
        <v>0.51</v>
      </c>
      <c r="F51" s="326"/>
      <c r="G51" s="48"/>
      <c r="H51" s="28"/>
      <c r="I51" s="104"/>
      <c r="J51" s="197" t="s">
        <v>5</v>
      </c>
      <c r="K51" s="89"/>
      <c r="L51" s="327"/>
      <c r="M51" s="328"/>
      <c r="N51" s="328"/>
      <c r="O51" s="329"/>
      <c r="P51" s="198"/>
      <c r="Q51" s="255"/>
      <c r="R51" s="256"/>
      <c r="S51" s="256"/>
      <c r="T51" s="257"/>
      <c r="U51" s="133" t="str">
        <f>IFERROR(IF($AT$9&gt;0,$P$37*$AD$9/$AT$9,$P$37*$AD$11/$AT$11),"")</f>
        <v/>
      </c>
      <c r="V51" s="95" t="str">
        <f>IFERROR(IF(BY51+CA51+CC51+CG51+U51+BL51+BQ51+BE51+BV51&gt;=CJ51,ROUND(CJ51-BY51-CA51-CC51-CG51-BL51-BQ51-BE51-BV51,0),ROUND(U51,0)),"")</f>
        <v/>
      </c>
      <c r="W51" s="95"/>
      <c r="X51" s="311" t="str">
        <f>IF(AO51&gt;=0,V51,V51+AO51)</f>
        <v/>
      </c>
      <c r="Y51" s="312"/>
      <c r="Z51" s="312"/>
      <c r="AA51" s="313"/>
      <c r="AB51" s="238"/>
      <c r="AC51" s="330"/>
      <c r="AD51" s="331"/>
      <c r="AE51" s="331"/>
      <c r="AF51" s="332"/>
      <c r="AG51" s="89"/>
      <c r="AH51" s="218"/>
      <c r="AI51" s="136">
        <f>IFERROR($P$32*$E$51-$AC$51,"")</f>
        <v>0</v>
      </c>
      <c r="AJ51" s="137">
        <f>IF(AI53&gt;0,IF($AT$9&gt;0,$AD$9,$AD$11),0)</f>
        <v>0</v>
      </c>
      <c r="AK51" s="218">
        <f>AI51</f>
        <v>0</v>
      </c>
      <c r="AL51" s="223">
        <f>IF(AK53&gt;0,IF($AT$9&gt;0,$AD$9,$AD$11),0)</f>
        <v>0</v>
      </c>
      <c r="AM51" s="218">
        <f>AK51</f>
        <v>0</v>
      </c>
      <c r="AN51" s="225">
        <f>IF(AM53&gt;0,IF($AT$9&gt;0,$AD$9,$AD$11),0)</f>
        <v>0</v>
      </c>
      <c r="AO51" s="218">
        <f>AM51</f>
        <v>0</v>
      </c>
      <c r="AP51" s="138"/>
      <c r="AQ51" s="344"/>
      <c r="AR51" s="344"/>
      <c r="AS51" s="199"/>
      <c r="AT51" s="333">
        <f>IF(CG51&lt;0,"",AO51)</f>
        <v>0</v>
      </c>
      <c r="AU51" s="334"/>
      <c r="AV51" s="334"/>
      <c r="AW51" s="335"/>
      <c r="AX51" s="90"/>
      <c r="AY51" s="363"/>
      <c r="AZ51" s="363"/>
      <c r="BA51" s="363"/>
      <c r="BB51" s="90"/>
      <c r="BC51" s="127" t="s">
        <v>64</v>
      </c>
      <c r="BD51" s="238"/>
      <c r="BE51" s="268" t="str">
        <f>IFERROR(IF(BC51="X",$BE$45*AD11/SUM($X$11:$AF$11),0),"")</f>
        <v/>
      </c>
      <c r="BF51" s="336"/>
      <c r="BG51" s="336"/>
      <c r="BH51" s="269"/>
      <c r="BI51" s="105"/>
      <c r="BJ51" s="127" t="s">
        <v>64</v>
      </c>
      <c r="BK51" s="67"/>
      <c r="BL51" s="268" t="str">
        <f>IFERROR(IF($BJ$51="X",$BL$45*$AD$11/SUM($X$11:$AF$11),0),"")</f>
        <v/>
      </c>
      <c r="BM51" s="336"/>
      <c r="BN51" s="336"/>
      <c r="BO51" s="269"/>
      <c r="BP51" s="238"/>
      <c r="BQ51" s="268">
        <f>IFERROR(IF($BJ$51="X",$BQ$45*$AD$13/SUM($X$13:$AF$13),0),0)</f>
        <v>0</v>
      </c>
      <c r="BR51" s="336"/>
      <c r="BS51" s="336"/>
      <c r="BT51" s="269"/>
      <c r="BU51" s="238"/>
      <c r="BV51" s="268">
        <f>IFERROR(IF($BJ$51="X",$BV$45*AD16/SUM($X$16:$AF$16),0),0)</f>
        <v>0</v>
      </c>
      <c r="BW51" s="269"/>
      <c r="BX51" s="105"/>
      <c r="BY51" s="191">
        <f>L51+Q51</f>
        <v>0</v>
      </c>
      <c r="BZ51" s="178"/>
      <c r="CA51" s="61"/>
      <c r="CB51" s="201"/>
      <c r="CC51" s="63">
        <f>IFERROR(IF(AT9&gt;0,CC45*AD9/AT9,CC45*AD11/AT11),0)</f>
        <v>0</v>
      </c>
      <c r="CD51" s="61"/>
      <c r="CE51" s="63">
        <f>IFERROR(IF(AT9&gt;0,CE45*AD9/AT9,CE45*AD11/AT11),0)</f>
        <v>0</v>
      </c>
      <c r="CF51" s="57"/>
      <c r="CG51" s="56">
        <f>IFERROR(ROUND(($CG$45-$CG$55)*($AD$9/($X$9+$AA$9+$AD$9)),0),0)</f>
        <v>0</v>
      </c>
      <c r="CH51" s="57"/>
      <c r="CI51" s="62"/>
      <c r="CJ51" s="193">
        <f>P32</f>
        <v>0</v>
      </c>
      <c r="CK51" s="60"/>
      <c r="CL51" s="60">
        <f>AI51</f>
        <v>0</v>
      </c>
      <c r="CM51" s="68">
        <f>AJ51</f>
        <v>0</v>
      </c>
      <c r="CN51" s="60">
        <f>AO51</f>
        <v>0</v>
      </c>
      <c r="CO51" s="60" t="e">
        <f>CJ51-CN51-BY51-BE51-BL51-BQ51-AC51-CN53-BV51</f>
        <v>#VALUE!</v>
      </c>
    </row>
    <row r="52" spans="1:93" ht="4.5" customHeight="1" x14ac:dyDescent="0.25">
      <c r="A52" s="44"/>
      <c r="B52" s="44"/>
      <c r="C52" s="45"/>
      <c r="D52" s="48"/>
      <c r="E52" s="48"/>
      <c r="F52" s="48"/>
      <c r="G52" s="48"/>
      <c r="H52" s="28"/>
      <c r="I52" s="104"/>
      <c r="J52" s="197"/>
      <c r="K52" s="89"/>
      <c r="L52" s="202"/>
      <c r="M52" s="202"/>
      <c r="N52" s="202"/>
      <c r="O52" s="202"/>
      <c r="P52" s="202"/>
      <c r="Q52" s="202"/>
      <c r="R52" s="202"/>
      <c r="S52" s="203"/>
      <c r="T52" s="203"/>
      <c r="U52" s="133"/>
      <c r="V52" s="95"/>
      <c r="W52" s="95"/>
      <c r="X52" s="238"/>
      <c r="Y52" s="238"/>
      <c r="Z52" s="194"/>
      <c r="AA52" s="238"/>
      <c r="AB52" s="238"/>
      <c r="AC52" s="238"/>
      <c r="AD52" s="238"/>
      <c r="AE52" s="238"/>
      <c r="AF52" s="67"/>
      <c r="AG52" s="89"/>
      <c r="AH52" s="89"/>
      <c r="AI52" s="67"/>
      <c r="AJ52" s="137"/>
      <c r="AK52" s="220"/>
      <c r="AL52" s="223"/>
      <c r="AM52" s="220"/>
      <c r="AN52" s="225"/>
      <c r="AO52" s="220"/>
      <c r="AP52" s="99"/>
      <c r="AQ52" s="344"/>
      <c r="AR52" s="344"/>
      <c r="AS52" s="99"/>
      <c r="AT52" s="67"/>
      <c r="AU52" s="67"/>
      <c r="AV52" s="67"/>
      <c r="AW52" s="67"/>
      <c r="AX52" s="67"/>
      <c r="AY52" s="363"/>
      <c r="AZ52" s="363"/>
      <c r="BA52" s="363"/>
      <c r="BB52" s="67"/>
      <c r="BC52" s="95"/>
      <c r="BD52" s="67"/>
      <c r="BE52" s="93"/>
      <c r="BF52" s="238"/>
      <c r="BG52" s="238"/>
      <c r="BH52" s="238"/>
      <c r="BI52" s="238"/>
      <c r="BJ52" s="238"/>
      <c r="BK52" s="238"/>
      <c r="BL52" s="238"/>
      <c r="BM52" s="238"/>
      <c r="BN52" s="238"/>
      <c r="BO52" s="238"/>
      <c r="BP52" s="238"/>
      <c r="BQ52" s="67"/>
      <c r="BR52" s="238"/>
      <c r="BS52" s="238"/>
      <c r="BT52" s="238"/>
      <c r="BU52" s="105"/>
      <c r="BV52" s="105"/>
      <c r="BW52" s="105"/>
      <c r="BX52" s="105"/>
      <c r="BY52" s="57"/>
      <c r="BZ52" s="57"/>
      <c r="CA52" s="61"/>
      <c r="CB52" s="61"/>
      <c r="CC52" s="61"/>
      <c r="CD52" s="61"/>
      <c r="CE52" s="61"/>
      <c r="CF52" s="57"/>
      <c r="CG52" s="57"/>
      <c r="CH52" s="57"/>
      <c r="CI52" s="64"/>
      <c r="CJ52" s="196"/>
      <c r="CK52" s="60"/>
      <c r="CL52" s="60"/>
      <c r="CM52" s="68"/>
      <c r="CN52" s="60"/>
      <c r="CO52" s="60"/>
    </row>
    <row r="53" spans="1:93" ht="14.25" customHeight="1" x14ac:dyDescent="0.25">
      <c r="A53" s="44"/>
      <c r="B53" s="44"/>
      <c r="C53" s="45"/>
      <c r="D53" s="48"/>
      <c r="E53" s="48"/>
      <c r="F53" s="48"/>
      <c r="G53" s="48"/>
      <c r="H53" s="28"/>
      <c r="I53" s="104"/>
      <c r="J53" s="197" t="s">
        <v>102</v>
      </c>
      <c r="K53" s="89"/>
      <c r="L53" s="202"/>
      <c r="M53" s="203"/>
      <c r="N53" s="203"/>
      <c r="O53" s="203"/>
      <c r="P53" s="203"/>
      <c r="Q53" s="203"/>
      <c r="R53" s="202"/>
      <c r="S53" s="203"/>
      <c r="T53" s="203"/>
      <c r="U53" s="133"/>
      <c r="V53" s="95"/>
      <c r="W53" s="95"/>
      <c r="X53" s="238"/>
      <c r="Y53" s="238"/>
      <c r="Z53" s="194"/>
      <c r="AA53" s="238"/>
      <c r="AB53" s="238"/>
      <c r="AC53" s="267"/>
      <c r="AD53" s="267"/>
      <c r="AE53" s="267"/>
      <c r="AF53" s="267"/>
      <c r="AG53" s="89"/>
      <c r="AH53" s="218"/>
      <c r="AI53" s="136" t="str">
        <f>IFERROR($CJ$51-$CC$51-$BY$51-$BE$51-$BL$51-BQ51-$AT$51-$AC$51-$BV$51-CG51,"")</f>
        <v/>
      </c>
      <c r="AJ53" s="137"/>
      <c r="AK53" s="218">
        <f>IF(AJ51=0,0,AI53+$AI$60*AJ51/($AJ$47+$AJ$49+$AJ$51+$AJ$55))</f>
        <v>0</v>
      </c>
      <c r="AL53" s="223"/>
      <c r="AM53" s="218">
        <f>IF(AL51=0,0,AK53+$AK$60*AL51/($AJ$47+$AJ$49+$AJ$51+$AJ$55))</f>
        <v>0</v>
      </c>
      <c r="AN53" s="225"/>
      <c r="AO53" s="218">
        <f>IF(AN51=0,0,AM53+$AM$60*AN51/($AN$47+$AN$49+$AN$51+$AN$55))</f>
        <v>0</v>
      </c>
      <c r="AP53" s="138"/>
      <c r="AQ53" s="344"/>
      <c r="AR53" s="344"/>
      <c r="AS53" s="199"/>
      <c r="AT53" s="333">
        <f>IF(CG51&lt;0,"",IF(AO53&lt;0,ROUND(X51-AC51,0),AO53))</f>
        <v>0</v>
      </c>
      <c r="AU53" s="334" t="str">
        <f>IFERROR(IF($AT$9&gt;0,$AT$45*$AD$9/$AT$9-$AT$51,$AT$45*$AD$11/$AT$11-$AT$51),"")</f>
        <v/>
      </c>
      <c r="AV53" s="334" t="str">
        <f>IFERROR(IF($AT$9&gt;0,$AT$45*$AD$9/$AT$9-$AT$51,$AT$45*$AD$11/$AT$11-$AT$51),"")</f>
        <v/>
      </c>
      <c r="AW53" s="335" t="str">
        <f>IFERROR(IF($AT$9&gt;0,$AT$45*$AD$9/$AT$9-$AT$51,$AT$45*$AD$11/$AT$11-$AT$51),"")</f>
        <v/>
      </c>
      <c r="AX53" s="90"/>
      <c r="AY53" s="363"/>
      <c r="AZ53" s="363"/>
      <c r="BA53" s="363"/>
      <c r="BB53" s="90"/>
      <c r="BC53" s="90"/>
      <c r="BD53" s="67"/>
      <c r="BE53" s="93"/>
      <c r="BF53" s="93"/>
      <c r="BG53" s="93"/>
      <c r="BH53" s="93"/>
      <c r="BI53" s="93"/>
      <c r="BJ53" s="93"/>
      <c r="BK53" s="93"/>
      <c r="BL53" s="93"/>
      <c r="BM53" s="93"/>
      <c r="BN53" s="93"/>
      <c r="BO53" s="93"/>
      <c r="BP53" s="93"/>
      <c r="BQ53" s="93"/>
      <c r="BR53" s="93"/>
      <c r="BS53" s="93"/>
      <c r="BT53" s="93"/>
      <c r="BU53" s="105"/>
      <c r="BV53" s="105"/>
      <c r="BW53" s="105"/>
      <c r="BX53" s="105"/>
      <c r="BY53" s="57"/>
      <c r="BZ53" s="57"/>
      <c r="CA53" s="128"/>
      <c r="CB53" s="61"/>
      <c r="CC53" s="61"/>
      <c r="CD53" s="128"/>
      <c r="CE53" s="61"/>
      <c r="CF53" s="57"/>
      <c r="CG53" s="57"/>
      <c r="CH53" s="57"/>
      <c r="CI53" s="64"/>
      <c r="CJ53" s="196"/>
      <c r="CK53" s="60"/>
      <c r="CL53" s="60" t="str">
        <f>AI53</f>
        <v/>
      </c>
      <c r="CM53" s="68">
        <f>AJ53</f>
        <v>0</v>
      </c>
      <c r="CN53" s="60">
        <f>AO53</f>
        <v>0</v>
      </c>
      <c r="CO53" s="60"/>
    </row>
    <row r="54" spans="1:93" ht="4.5" customHeight="1" x14ac:dyDescent="0.25">
      <c r="A54" s="44"/>
      <c r="B54" s="44"/>
      <c r="C54" s="45"/>
      <c r="D54" s="48"/>
      <c r="E54" s="48"/>
      <c r="F54" s="48"/>
      <c r="G54" s="48"/>
      <c r="H54" s="28"/>
      <c r="I54" s="104"/>
      <c r="J54" s="197"/>
      <c r="K54" s="89"/>
      <c r="L54" s="202"/>
      <c r="M54" s="204"/>
      <c r="N54" s="204"/>
      <c r="O54" s="204"/>
      <c r="P54" s="204"/>
      <c r="Q54" s="204"/>
      <c r="R54" s="204"/>
      <c r="S54" s="204"/>
      <c r="T54" s="204"/>
      <c r="U54" s="134"/>
      <c r="V54" s="97"/>
      <c r="W54" s="97"/>
      <c r="X54" s="100"/>
      <c r="Y54" s="100"/>
      <c r="Z54" s="100"/>
      <c r="AA54" s="100"/>
      <c r="AB54" s="100"/>
      <c r="AC54" s="100"/>
      <c r="AD54" s="100"/>
      <c r="AE54" s="100"/>
      <c r="AF54" s="100"/>
      <c r="AG54" s="89"/>
      <c r="AH54" s="89"/>
      <c r="AI54" s="100"/>
      <c r="AJ54" s="137"/>
      <c r="AK54" s="221"/>
      <c r="AL54" s="223"/>
      <c r="AM54" s="221"/>
      <c r="AN54" s="225"/>
      <c r="AO54" s="221"/>
      <c r="AP54" s="101"/>
      <c r="AQ54" s="344"/>
      <c r="AR54" s="344"/>
      <c r="AS54" s="101"/>
      <c r="AT54" s="100"/>
      <c r="AU54" s="100"/>
      <c r="AV54" s="100"/>
      <c r="AW54" s="100"/>
      <c r="AX54" s="100"/>
      <c r="AY54" s="363"/>
      <c r="AZ54" s="363"/>
      <c r="BA54" s="363"/>
      <c r="BB54" s="100"/>
      <c r="BC54" s="100"/>
      <c r="BD54" s="100"/>
      <c r="BE54" s="93"/>
      <c r="BF54" s="93"/>
      <c r="BG54" s="93"/>
      <c r="BH54" s="93"/>
      <c r="BI54" s="93"/>
      <c r="BJ54" s="93"/>
      <c r="BK54" s="93"/>
      <c r="BL54" s="93"/>
      <c r="BM54" s="93"/>
      <c r="BN54" s="93"/>
      <c r="BO54" s="93"/>
      <c r="BP54" s="93"/>
      <c r="BQ54" s="93"/>
      <c r="BR54" s="93"/>
      <c r="BS54" s="93"/>
      <c r="BT54" s="93"/>
      <c r="BU54" s="91"/>
      <c r="BV54" s="105"/>
      <c r="BW54" s="105"/>
      <c r="BX54" s="105"/>
      <c r="BY54" s="57"/>
      <c r="BZ54" s="57"/>
      <c r="CA54" s="61"/>
      <c r="CB54" s="61"/>
      <c r="CC54" s="61"/>
      <c r="CD54" s="61"/>
      <c r="CE54" s="61"/>
      <c r="CF54" s="57"/>
      <c r="CG54" s="57"/>
      <c r="CH54" s="57"/>
      <c r="CI54" s="64"/>
      <c r="CJ54" s="196"/>
      <c r="CK54" s="60"/>
      <c r="CL54" s="60"/>
      <c r="CM54" s="68"/>
      <c r="CN54" s="60"/>
      <c r="CO54" s="60"/>
    </row>
    <row r="55" spans="1:93" ht="14.25" customHeight="1" x14ac:dyDescent="0.25">
      <c r="A55" s="44"/>
      <c r="B55" s="44"/>
      <c r="C55" s="45"/>
      <c r="D55" s="48"/>
      <c r="E55" s="48"/>
      <c r="F55" s="48"/>
      <c r="G55" s="48"/>
      <c r="H55" s="28"/>
      <c r="I55" s="104"/>
      <c r="J55" s="197" t="s">
        <v>6</v>
      </c>
      <c r="K55" s="89"/>
      <c r="L55" s="327"/>
      <c r="M55" s="328"/>
      <c r="N55" s="328"/>
      <c r="O55" s="329"/>
      <c r="P55" s="198"/>
      <c r="Q55" s="255">
        <v>0</v>
      </c>
      <c r="R55" s="256"/>
      <c r="S55" s="256"/>
      <c r="T55" s="257"/>
      <c r="U55" s="133" t="str">
        <f>IFERROR(IF($AT$9&gt;0,$P$37*$AP$9/$AT$9,$P$37*$AP$11/$AT$11),"")</f>
        <v/>
      </c>
      <c r="V55" s="95" t="str">
        <f>IFERROR(IF(BY55+CA55+CC55+CG55+U55&gt;=CJ55,ROUND(CJ55-BY55-CA55-CC55-CG55,0),ROUND(U55,0)),"")</f>
        <v/>
      </c>
      <c r="W55" s="95"/>
      <c r="X55" s="311" t="str">
        <f>IF(IF(AO55&gt;=0,V55,V55+AO55)&lt;0,"Surfinancement*",IF(AO55&gt;=0,V55,V55+AO55))</f>
        <v/>
      </c>
      <c r="Y55" s="312"/>
      <c r="Z55" s="312"/>
      <c r="AA55" s="313"/>
      <c r="AB55" s="238"/>
      <c r="AC55" s="330"/>
      <c r="AD55" s="331"/>
      <c r="AE55" s="331"/>
      <c r="AF55" s="332"/>
      <c r="AG55" s="230"/>
      <c r="AH55" s="218">
        <f>IFERROR($CJ$55-$CA$55-$CE$55-$CC$55-$BY$55-$AC$55,"")</f>
        <v>0</v>
      </c>
      <c r="AI55" s="136">
        <f>IFERROR($CJ$55-CA55-CC55-CG55-$BY$55-$AC$55,"")</f>
        <v>0</v>
      </c>
      <c r="AJ55" s="137">
        <f>IF(AH55&gt;0,IF($AT$9&gt;0,$AP$9,$AP$11),0)</f>
        <v>0</v>
      </c>
      <c r="AK55" s="218">
        <f>IF(AJ55=0,0,AI55+$AI$60*AJ55/($AJ$47+$AJ$49+$AJ$51+$AJ$55))</f>
        <v>0</v>
      </c>
      <c r="AL55" s="223">
        <f>IF(AK55&gt;0,IF($AT$9&gt;0,$AP$9,$AP$11),0)</f>
        <v>0</v>
      </c>
      <c r="AM55" s="218">
        <f>IF(AL55=0,0,MIN(AK55+$AK$60*AL55/($AJ$47+$AJ$49+$AJ$51+$AJ$55)))</f>
        <v>0</v>
      </c>
      <c r="AN55" s="225">
        <f>IF(AM55&gt;0,IF($AT$9&gt;0,$AP$9,$AP$11),0)</f>
        <v>0</v>
      </c>
      <c r="AO55" s="218">
        <f>IF(AN55=0,0,MIN(AM55+$AM$60*AN55/($AN$47+$AN$49+$AN$51+$AN$55)))</f>
        <v>0</v>
      </c>
      <c r="AP55" s="138"/>
      <c r="AQ55" s="344"/>
      <c r="AR55" s="344"/>
      <c r="AS55" s="216"/>
      <c r="AT55" s="333">
        <f>IF(AO55&lt;0,ROUND(X55-AC55,0),AO55)</f>
        <v>0</v>
      </c>
      <c r="AU55" s="334" t="str">
        <f>IFERROR(IF($AT$9&gt;0,$AT$45*$X$9/$AT$9,$AT$45*$X$11/$AT$11),"")</f>
        <v/>
      </c>
      <c r="AV55" s="334" t="str">
        <f>IFERROR(IF($AT$9&gt;0,$AT$45*$X$9/$AT$9,$AT$45*$X$11/$AT$11),"")</f>
        <v/>
      </c>
      <c r="AW55" s="335" t="str">
        <f>IFERROR(IF($AT$9&gt;0,$AT$45*$X$9/$AT$9,$AT$45*$X$11/$AT$11),"")</f>
        <v/>
      </c>
      <c r="AX55" s="90"/>
      <c r="AY55" s="363"/>
      <c r="AZ55" s="363"/>
      <c r="BA55" s="363"/>
      <c r="BB55" s="90"/>
      <c r="BC55" s="93"/>
      <c r="BD55" s="67"/>
      <c r="BE55" s="93"/>
      <c r="BF55" s="93"/>
      <c r="BG55" s="93"/>
      <c r="BH55" s="93"/>
      <c r="BI55" s="93"/>
      <c r="BJ55" s="93"/>
      <c r="BK55" s="93"/>
      <c r="BL55" s="93"/>
      <c r="BM55" s="93"/>
      <c r="BN55" s="93"/>
      <c r="BO55" s="93"/>
      <c r="BP55" s="93"/>
      <c r="BQ55" s="93"/>
      <c r="BR55" s="93"/>
      <c r="BS55" s="93"/>
      <c r="BT55" s="93"/>
      <c r="BU55" s="91"/>
      <c r="BV55" s="105"/>
      <c r="BW55" s="105"/>
      <c r="BX55" s="105"/>
      <c r="BY55" s="191">
        <f>L55+Q55</f>
        <v>0</v>
      </c>
      <c r="BZ55" s="57"/>
      <c r="CA55" s="65">
        <f>IFERROR(IF(AT9&gt;0,CA45*AP9/(AT9-AD9),CA45*AP11/(AT11-AD11)),0)</f>
        <v>0</v>
      </c>
      <c r="CB55" s="61"/>
      <c r="CC55" s="63">
        <f>IFERROR(IF(AT9&gt;0,CC45*AP9/AT9,CC45*AP11/AT11),0)</f>
        <v>0</v>
      </c>
      <c r="CD55" s="61"/>
      <c r="CE55" s="63">
        <f>IFERROR(IF(AT9&gt;0,CE45*AP9/AT9,CE45*AP11/AT11),0)</f>
        <v>0</v>
      </c>
      <c r="CF55" s="57"/>
      <c r="CG55" s="58">
        <f>CE55+CE60</f>
        <v>0</v>
      </c>
      <c r="CH55" s="57"/>
      <c r="CI55" s="64"/>
      <c r="CJ55" s="193">
        <f>IFERROR(IF(AT9&gt;0,($CJ$45-CJ51)*AP9/(AT9-AD9),($CJ$45-CJ51)*AP11/(AT11-AD11)),0)</f>
        <v>0</v>
      </c>
      <c r="CK55" s="60"/>
      <c r="CL55" s="60">
        <f>AI55</f>
        <v>0</v>
      </c>
      <c r="CM55" s="68">
        <f>AJ55</f>
        <v>0</v>
      </c>
      <c r="CN55" s="60">
        <f>AO55</f>
        <v>0</v>
      </c>
      <c r="CO55" s="60">
        <f>CJ55-CN55-BY55-AC55</f>
        <v>0</v>
      </c>
    </row>
    <row r="56" spans="1:93" ht="9.75" customHeight="1" x14ac:dyDescent="0.25">
      <c r="A56" s="44"/>
      <c r="B56" s="44"/>
      <c r="C56" s="45"/>
      <c r="D56" s="48"/>
      <c r="E56" s="48"/>
      <c r="F56" s="48"/>
      <c r="G56" s="48"/>
      <c r="H56" s="28"/>
      <c r="I56" s="89"/>
      <c r="J56" s="89"/>
      <c r="K56" s="89"/>
      <c r="L56" s="89"/>
      <c r="M56" s="91"/>
      <c r="N56" s="91"/>
      <c r="O56" s="91"/>
      <c r="P56" s="91"/>
      <c r="Q56" s="91"/>
      <c r="R56" s="91"/>
      <c r="S56" s="91"/>
      <c r="T56" s="91"/>
      <c r="U56" s="91"/>
      <c r="V56" s="91"/>
      <c r="W56" s="91"/>
      <c r="X56" s="91"/>
      <c r="Y56" s="91"/>
      <c r="Z56" s="91"/>
      <c r="AA56" s="91"/>
      <c r="AB56" s="91"/>
      <c r="AC56" s="91"/>
      <c r="AD56" s="91"/>
      <c r="AE56" s="91"/>
      <c r="AF56" s="91"/>
      <c r="AG56" s="89"/>
      <c r="AH56" s="89"/>
      <c r="AI56" s="91"/>
      <c r="AJ56" s="91"/>
      <c r="AK56" s="91"/>
      <c r="AL56" s="224"/>
      <c r="AM56" s="91"/>
      <c r="AN56" s="226"/>
      <c r="AO56" s="91"/>
      <c r="AP56" s="91"/>
      <c r="AQ56" s="344"/>
      <c r="AR56" s="344"/>
      <c r="AS56" s="91"/>
      <c r="AT56" s="91"/>
      <c r="AU56" s="91"/>
      <c r="AV56" s="91"/>
      <c r="AW56" s="91"/>
      <c r="AX56" s="91"/>
      <c r="AY56" s="91"/>
      <c r="AZ56" s="91"/>
      <c r="BA56" s="91"/>
      <c r="BB56" s="91"/>
      <c r="BC56" s="267" t="str">
        <f>IF(OR(AT51&gt;AT45,AC45&gt;X45,AT53&lt;0,BE45&gt;BE43,BL45&gt;BL43,BQ45&gt;BQ43,BV45&gt;BV43),"Valeur erronée dans le plan de financement","")</f>
        <v/>
      </c>
      <c r="BD56" s="267"/>
      <c r="BE56" s="267"/>
      <c r="BF56" s="267"/>
      <c r="BG56" s="267"/>
      <c r="BH56" s="267"/>
      <c r="BI56" s="267"/>
      <c r="BJ56" s="267"/>
      <c r="BK56" s="267"/>
      <c r="BL56" s="267"/>
      <c r="BM56" s="267"/>
      <c r="BN56" s="267"/>
      <c r="BO56" s="267"/>
      <c r="BP56" s="267"/>
      <c r="BQ56" s="267"/>
      <c r="BR56" s="93"/>
      <c r="BS56" s="91"/>
      <c r="BT56" s="91"/>
      <c r="BU56" s="91"/>
      <c r="BV56" s="105"/>
      <c r="BW56" s="105"/>
      <c r="BX56" s="105"/>
      <c r="BY56" s="105"/>
      <c r="BZ56" s="105"/>
      <c r="CA56" s="105"/>
      <c r="CB56" s="105"/>
      <c r="CC56" s="105"/>
      <c r="CD56" s="105"/>
      <c r="CE56" s="105"/>
      <c r="CF56" s="105"/>
      <c r="CG56" s="105"/>
      <c r="CH56" s="105"/>
      <c r="CI56" s="105"/>
      <c r="CJ56" s="182"/>
      <c r="CK56" s="60"/>
      <c r="CL56" s="60"/>
      <c r="CM56" s="60"/>
      <c r="CN56" s="60"/>
      <c r="CO56" s="244"/>
    </row>
    <row r="57" spans="1:93" ht="9.75" customHeight="1" x14ac:dyDescent="0.25">
      <c r="A57" s="44"/>
      <c r="B57" s="44"/>
      <c r="C57" s="45"/>
      <c r="D57" s="48"/>
      <c r="E57" s="48"/>
      <c r="F57" s="48"/>
      <c r="G57" s="48"/>
      <c r="H57" s="28"/>
      <c r="I57" s="89"/>
      <c r="J57" s="89"/>
      <c r="K57" s="89"/>
      <c r="L57" s="89"/>
      <c r="M57" s="91"/>
      <c r="N57" s="91"/>
      <c r="O57" s="91"/>
      <c r="P57" s="91"/>
      <c r="Q57" s="91"/>
      <c r="R57" s="91"/>
      <c r="S57" s="91"/>
      <c r="T57" s="91"/>
      <c r="U57" s="91"/>
      <c r="V57" s="91"/>
      <c r="W57" s="91"/>
      <c r="X57" s="91"/>
      <c r="Y57" s="91"/>
      <c r="Z57" s="91"/>
      <c r="AA57" s="91"/>
      <c r="AB57" s="91"/>
      <c r="AC57" s="91"/>
      <c r="AD57" s="91"/>
      <c r="AE57" s="91"/>
      <c r="AF57" s="91"/>
      <c r="AG57" s="89"/>
      <c r="AH57" s="89"/>
      <c r="AI57" s="91"/>
      <c r="AJ57" s="91"/>
      <c r="AK57" s="91"/>
      <c r="AL57" s="91"/>
      <c r="AM57" s="91"/>
      <c r="AN57" s="91"/>
      <c r="AO57" s="91"/>
      <c r="AP57" s="91"/>
      <c r="AQ57" s="91"/>
      <c r="AR57" s="91"/>
      <c r="AS57" s="91"/>
      <c r="AT57" s="91"/>
      <c r="AU57" s="91"/>
      <c r="AV57" s="91"/>
      <c r="AW57" s="91"/>
      <c r="AX57" s="91"/>
      <c r="AY57" s="91"/>
      <c r="AZ57" s="91"/>
      <c r="BA57" s="91"/>
      <c r="BB57" s="91"/>
      <c r="BC57" s="267"/>
      <c r="BD57" s="267"/>
      <c r="BE57" s="267"/>
      <c r="BF57" s="267"/>
      <c r="BG57" s="267"/>
      <c r="BH57" s="267"/>
      <c r="BI57" s="267"/>
      <c r="BJ57" s="267"/>
      <c r="BK57" s="267"/>
      <c r="BL57" s="267"/>
      <c r="BM57" s="267"/>
      <c r="BN57" s="267"/>
      <c r="BO57" s="267"/>
      <c r="BP57" s="267"/>
      <c r="BQ57" s="267"/>
      <c r="BR57" s="91"/>
      <c r="BS57" s="91"/>
      <c r="BT57" s="91"/>
      <c r="BU57" s="91"/>
      <c r="BV57" s="105"/>
      <c r="BW57" s="105"/>
      <c r="BX57" s="105"/>
      <c r="BY57" s="105"/>
      <c r="BZ57" s="105"/>
      <c r="CA57" s="105"/>
      <c r="CB57" s="105"/>
      <c r="CC57" s="105"/>
      <c r="CD57" s="105"/>
      <c r="CE57" s="324" t="s">
        <v>123</v>
      </c>
      <c r="CF57" s="105"/>
      <c r="CG57" s="105"/>
      <c r="CH57" s="105"/>
      <c r="CI57" s="105"/>
      <c r="CJ57" s="182"/>
      <c r="CK57" s="60"/>
      <c r="CL57" s="48"/>
      <c r="CM57" s="48"/>
      <c r="CN57" s="48"/>
      <c r="CO57" s="48"/>
    </row>
    <row r="58" spans="1:93" ht="18" customHeight="1" x14ac:dyDescent="0.25">
      <c r="A58" s="44"/>
      <c r="B58" s="44"/>
      <c r="C58" s="45"/>
      <c r="D58" s="48"/>
      <c r="E58" s="48"/>
      <c r="F58" s="48"/>
      <c r="G58" s="48"/>
      <c r="H58" s="28"/>
      <c r="I58" s="89"/>
      <c r="J58" s="89"/>
      <c r="K58" s="89"/>
      <c r="L58" s="89"/>
      <c r="M58" s="91"/>
      <c r="N58" s="91"/>
      <c r="O58" s="91"/>
      <c r="P58" s="91"/>
      <c r="Q58" s="91"/>
      <c r="R58" s="91"/>
      <c r="S58" s="91"/>
      <c r="T58" s="91"/>
      <c r="U58" s="91"/>
      <c r="V58" s="91"/>
      <c r="W58" s="91"/>
      <c r="X58" s="91"/>
      <c r="Y58" s="91"/>
      <c r="Z58" s="91"/>
      <c r="AA58" s="91"/>
      <c r="AB58" s="91"/>
      <c r="AC58" s="352" t="s">
        <v>34</v>
      </c>
      <c r="AD58" s="352"/>
      <c r="AE58" s="352"/>
      <c r="AF58" s="352"/>
      <c r="AG58" s="89"/>
      <c r="AH58" s="89"/>
      <c r="AI58" s="97"/>
      <c r="AJ58" s="97"/>
      <c r="AK58" s="97"/>
      <c r="AL58" s="97"/>
      <c r="AM58" s="97"/>
      <c r="AN58" s="97"/>
      <c r="AO58" s="97"/>
      <c r="AP58" s="97"/>
      <c r="AQ58" s="97"/>
      <c r="AR58" s="97"/>
      <c r="AS58" s="97"/>
      <c r="AT58" s="354" t="s">
        <v>35</v>
      </c>
      <c r="AU58" s="354"/>
      <c r="AV58" s="354"/>
      <c r="AW58" s="354"/>
      <c r="AX58" s="205"/>
      <c r="AY58" s="205"/>
      <c r="AZ58" s="205"/>
      <c r="BA58" s="205"/>
      <c r="BB58" s="91"/>
      <c r="BC58" s="91"/>
      <c r="BD58" s="91"/>
      <c r="BE58" s="91"/>
      <c r="BF58" s="91"/>
      <c r="BG58" s="91"/>
      <c r="BH58" s="91"/>
      <c r="BI58" s="91"/>
      <c r="BJ58" s="91"/>
      <c r="BK58" s="91"/>
      <c r="BL58" s="91"/>
      <c r="BM58" s="91"/>
      <c r="BN58" s="91"/>
      <c r="BO58" s="91"/>
      <c r="BP58" s="91"/>
      <c r="BQ58" s="91"/>
      <c r="BR58" s="91"/>
      <c r="BS58" s="91"/>
      <c r="BT58" s="91"/>
      <c r="BU58" s="91"/>
      <c r="BV58" s="105"/>
      <c r="BW58" s="105"/>
      <c r="BX58" s="105"/>
      <c r="BY58" s="206"/>
      <c r="BZ58" s="206"/>
      <c r="CA58" s="206"/>
      <c r="CB58" s="206"/>
      <c r="CC58" s="206"/>
      <c r="CD58" s="206"/>
      <c r="CE58" s="324"/>
      <c r="CF58" s="206"/>
      <c r="CG58" s="206"/>
      <c r="CH58" s="206"/>
      <c r="CI58" s="206"/>
      <c r="CJ58" s="182"/>
      <c r="CK58" s="48"/>
      <c r="CL58" s="48"/>
      <c r="CM58" s="48"/>
      <c r="CN58" s="48"/>
      <c r="CO58" s="48"/>
    </row>
    <row r="59" spans="1:93" ht="17.25" customHeight="1" x14ac:dyDescent="0.25">
      <c r="A59" s="44"/>
      <c r="B59" s="44"/>
      <c r="C59" s="45"/>
      <c r="D59" s="48"/>
      <c r="E59" s="48"/>
      <c r="F59" s="48"/>
      <c r="G59" s="48"/>
      <c r="H59" s="28"/>
      <c r="I59" s="89"/>
      <c r="J59" s="89"/>
      <c r="K59" s="89"/>
      <c r="L59" s="89"/>
      <c r="M59" s="89"/>
      <c r="N59" s="89"/>
      <c r="O59" s="89"/>
      <c r="P59" s="89"/>
      <c r="Q59" s="89"/>
      <c r="R59" s="89"/>
      <c r="S59" s="89"/>
      <c r="T59" s="89"/>
      <c r="U59" s="207"/>
      <c r="V59" s="207"/>
      <c r="W59" s="207"/>
      <c r="X59" s="183"/>
      <c r="Y59" s="183"/>
      <c r="Z59" s="183"/>
      <c r="AA59" s="188"/>
      <c r="AB59" s="183"/>
      <c r="AC59" s="353"/>
      <c r="AD59" s="353"/>
      <c r="AE59" s="353"/>
      <c r="AF59" s="353"/>
      <c r="AG59" s="89"/>
      <c r="AH59" s="89"/>
      <c r="AI59" s="89"/>
      <c r="AJ59" s="89"/>
      <c r="AK59" s="89"/>
      <c r="AL59" s="89"/>
      <c r="AM59" s="89"/>
      <c r="AN59" s="89"/>
      <c r="AO59" s="89"/>
      <c r="AP59" s="89"/>
      <c r="AQ59" s="89"/>
      <c r="AR59" s="89"/>
      <c r="AS59" s="89"/>
      <c r="AT59" s="355"/>
      <c r="AU59" s="355"/>
      <c r="AV59" s="355"/>
      <c r="AW59" s="355"/>
      <c r="AX59" s="205"/>
      <c r="AY59" s="205"/>
      <c r="AZ59" s="205"/>
      <c r="BA59" s="205"/>
      <c r="BB59" s="91"/>
      <c r="BC59" s="91"/>
      <c r="BD59" s="91"/>
      <c r="BE59" s="91"/>
      <c r="BF59" s="91"/>
      <c r="BG59" s="91"/>
      <c r="BH59" s="89"/>
      <c r="BI59" s="105"/>
      <c r="BJ59" s="105"/>
      <c r="BK59" s="105"/>
      <c r="BL59" s="105"/>
      <c r="BM59" s="105"/>
      <c r="BN59" s="105"/>
      <c r="BO59" s="105"/>
      <c r="BP59" s="105"/>
      <c r="BQ59" s="105"/>
      <c r="BR59" s="105"/>
      <c r="BS59" s="105"/>
      <c r="BT59" s="105"/>
      <c r="BU59" s="105"/>
      <c r="BV59" s="105"/>
      <c r="BW59" s="105"/>
      <c r="BX59" s="105"/>
      <c r="BY59" s="206"/>
      <c r="BZ59" s="206"/>
      <c r="CA59" s="206"/>
      <c r="CB59" s="208"/>
      <c r="CC59" s="208"/>
      <c r="CD59" s="206"/>
      <c r="CE59" s="324"/>
      <c r="CF59" s="208"/>
      <c r="CG59" s="208"/>
      <c r="CH59" s="208"/>
      <c r="CI59" s="208"/>
      <c r="CJ59" s="182"/>
      <c r="CK59" s="48"/>
      <c r="CL59" s="48"/>
      <c r="CM59" s="48"/>
      <c r="CN59" s="48"/>
      <c r="CO59" s="48"/>
    </row>
    <row r="60" spans="1:93" ht="14.25" customHeight="1" x14ac:dyDescent="0.25">
      <c r="A60" s="44"/>
      <c r="B60" s="44"/>
      <c r="C60" s="45"/>
      <c r="D60" s="49"/>
      <c r="E60" s="49"/>
      <c r="F60" s="49"/>
      <c r="G60" s="49"/>
      <c r="H60" s="49"/>
      <c r="I60" s="105"/>
      <c r="J60" s="105"/>
      <c r="K60" s="105"/>
      <c r="L60" s="105"/>
      <c r="M60" s="105"/>
      <c r="N60" s="105"/>
      <c r="O60" s="105"/>
      <c r="P60" s="105"/>
      <c r="Q60" s="105"/>
      <c r="R60" s="105"/>
      <c r="S60" s="105"/>
      <c r="T60" s="105"/>
      <c r="U60" s="105"/>
      <c r="V60" s="105"/>
      <c r="W60" s="105"/>
      <c r="X60" s="105"/>
      <c r="Y60" s="105"/>
      <c r="Z60" s="105"/>
      <c r="AA60" s="105"/>
      <c r="AB60" s="105"/>
      <c r="AC60" s="356" t="str">
        <f>IFERROR(IF(AD23="Oui","",(AC47*IF(AD21="Oui",Taux!$C$15,Taux!$C$12)+AC49*Taux!$C$11+AC51*Taux!$C$13)/(AC47+AC49+AC51)),"")</f>
        <v/>
      </c>
      <c r="AD60" s="357"/>
      <c r="AE60" s="357"/>
      <c r="AF60" s="358"/>
      <c r="AG60" s="89"/>
      <c r="AH60" s="89"/>
      <c r="AI60" s="136">
        <f>IF(AI47&lt;0,AI47,0)+IF(AI49&lt;0,AI49,0)+IF(AI51&lt;0,AI51,0)+IF(AI53&lt;0,AI53,0)+IF(AH55&lt;0,AH55,0)</f>
        <v>0</v>
      </c>
      <c r="AJ60" s="136"/>
      <c r="AK60" s="136">
        <f t="shared" ref="AK60" si="0">IF(AK47&lt;0,AK47,0)+IF(AK49&lt;0,AK49,0)+IF(AK51&lt;0,AK51,0)+IF(AK53&lt;0,AK53,0)+IF(AK55&lt;0,AK55,0)</f>
        <v>0</v>
      </c>
      <c r="AL60" s="136"/>
      <c r="AM60" s="136">
        <f>IF(AM47&lt;0,AM47,0)+IF(AM49&lt;0,AM49,0)+IF(AM51&lt;0,AM51,0)+IF(AM53&lt;0,AM53,0)+IF(AM55&lt;0,AM55,0)</f>
        <v>0</v>
      </c>
      <c r="AN60" s="136"/>
      <c r="AO60" s="136"/>
      <c r="AP60" s="136"/>
      <c r="AQ60" s="90"/>
      <c r="AR60" s="90"/>
      <c r="AS60" s="90"/>
      <c r="AT60" s="356" t="str">
        <f>IFERROR(($AT$47*IF(AD21="Oui",Taux!$B$15,Taux!$B$12)+$AT$49*Taux!$B$11+($AT$51+$AT$53)*Taux!$B$13+$AT$55*Taux!$B$14)/($AT$47+$AT$49+$AT$51+$AT$53+$AT$55),"")</f>
        <v/>
      </c>
      <c r="AU60" s="357"/>
      <c r="AV60" s="357"/>
      <c r="AW60" s="358"/>
      <c r="AX60" s="209"/>
      <c r="AY60" s="209"/>
      <c r="AZ60" s="209"/>
      <c r="BA60" s="209"/>
      <c r="BB60" s="91"/>
      <c r="BC60" s="91"/>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206"/>
      <c r="BZ60" s="206"/>
      <c r="CA60" s="206"/>
      <c r="CB60" s="206"/>
      <c r="CC60" s="206"/>
      <c r="CD60" s="206"/>
      <c r="CE60" s="58">
        <f>MAX(ROUND((AH55+AC55+CA55+Q55)-0.9*CJ55,0),0)</f>
        <v>0</v>
      </c>
      <c r="CF60" s="206"/>
      <c r="CG60" s="206"/>
      <c r="CH60" s="206"/>
      <c r="CI60" s="105"/>
      <c r="CJ60" s="182"/>
      <c r="CK60" s="48"/>
      <c r="CL60" s="48"/>
      <c r="CM60" s="48"/>
      <c r="CN60" s="48"/>
      <c r="CO60" s="48"/>
    </row>
    <row r="61" spans="1:93" ht="9.75" customHeight="1" x14ac:dyDescent="0.25">
      <c r="A61" s="44"/>
      <c r="B61" s="44"/>
      <c r="C61" s="45"/>
      <c r="D61" s="49"/>
      <c r="E61" s="49"/>
      <c r="F61" s="49"/>
      <c r="G61" s="49"/>
      <c r="H61" s="49"/>
      <c r="I61" s="105"/>
      <c r="J61" s="105"/>
      <c r="K61" s="105"/>
      <c r="L61" s="105"/>
      <c r="M61" s="105"/>
      <c r="N61" s="105"/>
      <c r="O61" s="105"/>
      <c r="P61" s="105"/>
      <c r="Q61" s="105"/>
      <c r="R61" s="105"/>
      <c r="S61" s="105"/>
      <c r="T61" s="105"/>
      <c r="U61" s="105"/>
      <c r="V61" s="105"/>
      <c r="W61" s="105"/>
      <c r="X61" s="105"/>
      <c r="Y61" s="105"/>
      <c r="Z61" s="105"/>
      <c r="AA61" s="105"/>
      <c r="AB61" s="105"/>
      <c r="AC61" s="105"/>
      <c r="AD61" s="105"/>
      <c r="AE61" s="105"/>
      <c r="AF61" s="105"/>
      <c r="AG61" s="105"/>
      <c r="AH61" s="105"/>
      <c r="AI61" s="105"/>
      <c r="AJ61" s="105"/>
      <c r="AK61" s="105"/>
      <c r="AL61" s="105"/>
      <c r="AM61" s="105"/>
      <c r="AN61" s="105"/>
      <c r="AO61" s="105"/>
      <c r="AP61" s="105"/>
      <c r="AQ61" s="105"/>
      <c r="AR61" s="105"/>
      <c r="AS61" s="105"/>
      <c r="AT61" s="105"/>
      <c r="AU61" s="105"/>
      <c r="AV61" s="105"/>
      <c r="AW61" s="105"/>
      <c r="AX61" s="105"/>
      <c r="AY61" s="105"/>
      <c r="AZ61" s="105"/>
      <c r="BA61" s="105"/>
      <c r="BB61" s="105"/>
      <c r="BC61" s="105"/>
      <c r="BD61" s="105"/>
      <c r="BE61" s="105"/>
      <c r="BF61" s="105"/>
      <c r="BG61" s="105"/>
      <c r="BH61" s="105"/>
      <c r="BI61" s="105"/>
      <c r="BJ61" s="105"/>
      <c r="BK61" s="105"/>
      <c r="BL61" s="105"/>
      <c r="BM61" s="105"/>
      <c r="BN61" s="105"/>
      <c r="BO61" s="105"/>
      <c r="BP61" s="105"/>
      <c r="BQ61" s="105"/>
      <c r="BR61" s="105"/>
      <c r="BS61" s="105"/>
      <c r="BT61" s="105"/>
      <c r="BU61" s="105"/>
      <c r="BV61" s="105"/>
      <c r="BW61" s="105"/>
      <c r="BX61" s="105"/>
      <c r="BY61" s="206"/>
      <c r="BZ61" s="206"/>
      <c r="CA61" s="206"/>
      <c r="CB61" s="105"/>
      <c r="CC61" s="105"/>
      <c r="CD61" s="206"/>
      <c r="CE61" s="105"/>
      <c r="CF61" s="105"/>
      <c r="CG61" s="105"/>
      <c r="CH61" s="105"/>
      <c r="CI61" s="105"/>
      <c r="CJ61" s="182"/>
      <c r="CK61" s="48"/>
      <c r="CL61" s="48"/>
      <c r="CM61" s="48"/>
      <c r="CN61" s="48"/>
      <c r="CO61" s="48"/>
    </row>
    <row r="62" spans="1:93" ht="9.75" customHeight="1" x14ac:dyDescent="0.25">
      <c r="A62" s="44"/>
      <c r="B62" s="44"/>
      <c r="C62" s="45"/>
      <c r="D62" s="45"/>
      <c r="E62" s="45"/>
      <c r="F62" s="45"/>
      <c r="G62" s="45"/>
      <c r="H62" s="45"/>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210"/>
    </row>
    <row r="63" spans="1:93" ht="17.25" hidden="1" customHeight="1" x14ac:dyDescent="0.25">
      <c r="A63" s="44"/>
      <c r="B63" s="44"/>
      <c r="C63" s="45"/>
      <c r="D63" s="45"/>
      <c r="E63" s="45"/>
      <c r="F63" s="45"/>
      <c r="G63" s="45"/>
      <c r="H63" s="45"/>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359">
        <f>AT47+AT49+AT51+AT53+AT55</f>
        <v>0</v>
      </c>
      <c r="AU63" s="360"/>
      <c r="AV63" s="360"/>
      <c r="AW63" s="360"/>
      <c r="AX63" s="246"/>
      <c r="AY63" s="246"/>
      <c r="AZ63" s="246"/>
      <c r="BA63" s="246"/>
      <c r="BB63" s="246"/>
      <c r="BC63" s="246"/>
      <c r="BD63" s="102"/>
      <c r="BE63" s="102"/>
      <c r="BF63" s="102"/>
      <c r="BG63" s="102"/>
      <c r="BH63" s="102"/>
      <c r="BI63" s="102"/>
      <c r="BJ63" s="102"/>
      <c r="BK63" s="102"/>
      <c r="BL63" s="102"/>
      <c r="BM63" s="102"/>
      <c r="BN63" s="102"/>
      <c r="BO63" s="102"/>
      <c r="BP63" s="102"/>
      <c r="BQ63" s="102"/>
      <c r="BR63" s="102"/>
      <c r="BS63" s="102"/>
      <c r="BT63" s="102"/>
      <c r="BU63" s="102"/>
      <c r="BV63" s="102"/>
      <c r="BW63" s="102"/>
      <c r="BX63" s="102"/>
      <c r="BY63" s="102"/>
      <c r="BZ63" s="102"/>
      <c r="CA63" s="102"/>
      <c r="CB63" s="102"/>
      <c r="CC63" s="102"/>
      <c r="CD63" s="102"/>
      <c r="CE63" s="102"/>
      <c r="CF63" s="102"/>
      <c r="CG63" s="102"/>
      <c r="CH63" s="102"/>
      <c r="CI63" s="102"/>
      <c r="CJ63" s="210"/>
    </row>
    <row r="64" spans="1:93" ht="9.75" hidden="1" customHeight="1" x14ac:dyDescent="0.25">
      <c r="A64" s="45"/>
      <c r="B64" s="45"/>
      <c r="C64" s="45"/>
      <c r="D64" s="45"/>
      <c r="E64" s="45"/>
      <c r="F64" s="45"/>
      <c r="G64" s="45"/>
      <c r="H64" s="45"/>
      <c r="I64" s="102"/>
      <c r="J64" s="102"/>
      <c r="K64" s="102"/>
      <c r="L64" s="102"/>
      <c r="M64" s="102"/>
      <c r="N64" s="102"/>
      <c r="O64" s="102"/>
      <c r="P64" s="102"/>
      <c r="Q64" s="102"/>
      <c r="R64" s="102"/>
      <c r="S64" s="102"/>
      <c r="T64" s="102"/>
      <c r="U64" s="102"/>
      <c r="V64" s="102"/>
      <c r="W64" s="102"/>
      <c r="X64" s="102"/>
      <c r="Y64" s="102"/>
      <c r="Z64" s="102"/>
      <c r="AA64" s="102"/>
      <c r="AB64" s="210"/>
      <c r="AC64" s="210"/>
      <c r="AD64" s="210"/>
      <c r="AE64" s="210"/>
      <c r="AF64" s="210"/>
      <c r="AG64" s="210"/>
      <c r="AH64" s="210"/>
      <c r="AI64" s="210"/>
      <c r="AJ64" s="210"/>
      <c r="AK64" s="210"/>
      <c r="AL64" s="210"/>
      <c r="AM64" s="210"/>
      <c r="AN64" s="210"/>
      <c r="AO64" s="210"/>
      <c r="AP64" s="210"/>
      <c r="AQ64" s="210"/>
      <c r="AR64" s="210"/>
      <c r="AS64" s="210"/>
      <c r="AT64" s="210"/>
      <c r="AU64" s="210"/>
      <c r="AV64" s="210"/>
      <c r="AW64" s="210"/>
      <c r="AX64" s="210"/>
      <c r="AY64" s="210"/>
      <c r="AZ64" s="210"/>
      <c r="BA64" s="210"/>
      <c r="BB64" s="210"/>
      <c r="BC64" s="210"/>
      <c r="BD64" s="210"/>
      <c r="BE64" s="210"/>
      <c r="BF64" s="210"/>
      <c r="BG64" s="210"/>
      <c r="BH64" s="210"/>
      <c r="BI64" s="210"/>
      <c r="BJ64" s="210"/>
      <c r="BK64" s="210"/>
      <c r="BL64" s="210"/>
      <c r="BM64" s="210"/>
      <c r="BN64" s="210"/>
      <c r="BO64" s="210"/>
      <c r="BP64" s="210"/>
      <c r="BQ64" s="210"/>
      <c r="BR64" s="102"/>
      <c r="BS64" s="102"/>
      <c r="BT64" s="102"/>
      <c r="BU64" s="102"/>
      <c r="BV64" s="102"/>
      <c r="BW64" s="102"/>
      <c r="BX64" s="102"/>
      <c r="BY64" s="102"/>
      <c r="BZ64" s="102"/>
      <c r="CA64" s="102"/>
      <c r="CB64" s="102"/>
      <c r="CC64" s="102"/>
      <c r="CD64" s="102"/>
      <c r="CE64" s="102"/>
      <c r="CF64" s="102"/>
      <c r="CG64" s="102"/>
      <c r="CH64" s="102"/>
      <c r="CI64" s="102"/>
      <c r="CJ64" s="210"/>
    </row>
    <row r="65" spans="1:88" ht="18.75" hidden="1" customHeight="1" x14ac:dyDescent="0.25">
      <c r="A65" s="45"/>
      <c r="B65" s="45"/>
      <c r="C65" s="45"/>
      <c r="D65" s="45"/>
      <c r="E65" s="45"/>
      <c r="F65" s="45"/>
      <c r="G65" s="45"/>
      <c r="H65" s="45"/>
      <c r="I65" s="102"/>
      <c r="J65" s="102"/>
      <c r="K65" s="102"/>
      <c r="L65" s="102"/>
      <c r="M65" s="102"/>
      <c r="N65" s="102"/>
      <c r="O65" s="102"/>
      <c r="P65" s="102"/>
      <c r="Q65" s="102"/>
      <c r="R65" s="102"/>
      <c r="S65" s="102"/>
      <c r="T65" s="102"/>
      <c r="U65" s="102"/>
      <c r="V65" s="102"/>
      <c r="W65" s="102"/>
      <c r="X65" s="102"/>
      <c r="Y65" s="102"/>
      <c r="Z65" s="102"/>
      <c r="AA65" s="102"/>
      <c r="AB65" s="210"/>
      <c r="AC65" s="210"/>
      <c r="AD65" s="210"/>
      <c r="AE65" s="210"/>
      <c r="AF65" s="210"/>
      <c r="AG65" s="210"/>
      <c r="AH65" s="210"/>
      <c r="AI65" s="210"/>
      <c r="AJ65" s="210"/>
      <c r="AK65" s="210"/>
      <c r="AL65" s="210"/>
      <c r="AM65" s="210"/>
      <c r="AN65" s="210"/>
      <c r="AO65" s="210"/>
      <c r="AP65" s="210"/>
      <c r="AQ65" s="210"/>
      <c r="AR65" s="210"/>
      <c r="AS65" s="210"/>
      <c r="AT65" s="350">
        <f>AT45-AT63</f>
        <v>0</v>
      </c>
      <c r="AU65" s="351"/>
      <c r="AV65" s="351"/>
      <c r="AW65" s="351"/>
      <c r="AX65" s="245"/>
      <c r="AY65" s="245"/>
      <c r="AZ65" s="245"/>
      <c r="BA65" s="245"/>
      <c r="BB65" s="245"/>
      <c r="BC65" s="245"/>
      <c r="BD65" s="210"/>
      <c r="BE65" s="210"/>
      <c r="BF65" s="210"/>
      <c r="BG65" s="210"/>
      <c r="BH65" s="210"/>
      <c r="BI65" s="210"/>
      <c r="BJ65" s="210"/>
      <c r="BK65" s="210"/>
      <c r="BL65" s="210"/>
      <c r="BM65" s="210"/>
      <c r="BN65" s="210"/>
      <c r="BO65" s="210"/>
      <c r="BP65" s="210"/>
      <c r="BQ65" s="210"/>
      <c r="BR65" s="102"/>
      <c r="BS65" s="102"/>
      <c r="BT65" s="102"/>
      <c r="BU65" s="102"/>
      <c r="BV65" s="102"/>
      <c r="BW65" s="102"/>
      <c r="BX65" s="102"/>
      <c r="BY65" s="102"/>
      <c r="BZ65" s="102"/>
      <c r="CA65" s="102"/>
      <c r="CB65" s="102"/>
      <c r="CC65" s="102"/>
      <c r="CD65" s="102"/>
      <c r="CE65" s="102"/>
      <c r="CF65" s="102"/>
      <c r="CG65" s="102"/>
      <c r="CH65" s="102"/>
      <c r="CI65" s="102"/>
      <c r="CJ65" s="210"/>
    </row>
    <row r="66" spans="1:88" ht="9.75" customHeight="1" x14ac:dyDescent="0.25">
      <c r="A66" s="45"/>
      <c r="B66" s="45"/>
      <c r="C66" s="45"/>
      <c r="D66" s="45"/>
      <c r="E66" s="45"/>
      <c r="F66" s="45"/>
      <c r="G66" s="45"/>
      <c r="H66" s="45"/>
      <c r="I66" s="102"/>
      <c r="J66" s="102"/>
      <c r="K66" s="102"/>
      <c r="L66" s="102"/>
      <c r="M66" s="102"/>
      <c r="N66" s="102"/>
      <c r="O66" s="102"/>
      <c r="P66" s="102"/>
      <c r="Q66" s="102"/>
      <c r="R66" s="102"/>
      <c r="S66" s="102"/>
      <c r="T66" s="102"/>
      <c r="U66" s="210"/>
      <c r="V66" s="210"/>
      <c r="W66" s="210"/>
      <c r="X66" s="210"/>
      <c r="Y66" s="210"/>
      <c r="Z66" s="210"/>
      <c r="AA66" s="210"/>
      <c r="AB66" s="210"/>
      <c r="AC66" s="210"/>
      <c r="AD66" s="210"/>
      <c r="AE66" s="210"/>
      <c r="AF66" s="210"/>
      <c r="AG66" s="210"/>
      <c r="AH66" s="210"/>
      <c r="AI66" s="210"/>
      <c r="AJ66" s="210"/>
      <c r="AK66" s="210"/>
      <c r="AL66" s="210"/>
      <c r="AM66" s="210"/>
      <c r="AN66" s="210"/>
      <c r="AO66" s="210"/>
      <c r="AP66" s="210"/>
      <c r="AQ66" s="210"/>
      <c r="AR66" s="210"/>
      <c r="AS66" s="210"/>
      <c r="AT66" s="210"/>
      <c r="AU66" s="210"/>
      <c r="AV66" s="210"/>
      <c r="AW66" s="210"/>
      <c r="AX66" s="210"/>
      <c r="AY66" s="210"/>
      <c r="AZ66" s="210"/>
      <c r="BA66" s="210"/>
      <c r="BB66" s="210"/>
      <c r="BC66" s="210"/>
      <c r="BD66" s="210"/>
      <c r="BE66" s="210"/>
      <c r="BF66" s="210"/>
      <c r="BG66" s="210"/>
      <c r="BH66" s="210"/>
      <c r="BI66" s="210"/>
      <c r="BJ66" s="210"/>
      <c r="BK66" s="210"/>
      <c r="BL66" s="210"/>
      <c r="BM66" s="210"/>
      <c r="BN66" s="210"/>
      <c r="BO66" s="210"/>
      <c r="BP66" s="210"/>
      <c r="BQ66" s="210"/>
      <c r="BR66" s="210"/>
      <c r="BS66" s="102"/>
      <c r="BT66" s="102"/>
      <c r="BU66" s="102"/>
      <c r="BV66" s="102"/>
      <c r="BW66" s="102"/>
      <c r="BX66" s="102"/>
      <c r="BY66" s="102"/>
      <c r="BZ66" s="102"/>
      <c r="CA66" s="102"/>
      <c r="CB66" s="102"/>
      <c r="CC66" s="102"/>
      <c r="CD66" s="102"/>
      <c r="CE66" s="233"/>
      <c r="CF66" s="102"/>
      <c r="CG66" s="102"/>
      <c r="CH66" s="102"/>
      <c r="CI66" s="102"/>
      <c r="CJ66" s="213"/>
    </row>
    <row r="67" spans="1:88" ht="15.75" customHeight="1" x14ac:dyDescent="0.25">
      <c r="A67" s="45"/>
      <c r="B67" s="45"/>
      <c r="C67" s="45"/>
      <c r="D67" s="45"/>
      <c r="E67" s="45"/>
      <c r="F67" s="45"/>
      <c r="G67" s="45"/>
      <c r="H67" s="45"/>
      <c r="I67" s="102"/>
      <c r="J67" s="102"/>
      <c r="K67" s="210"/>
      <c r="L67" s="210"/>
      <c r="M67" s="210"/>
      <c r="N67" s="210"/>
      <c r="O67" s="210"/>
      <c r="P67" s="210"/>
      <c r="Q67" s="210"/>
      <c r="R67" s="210"/>
      <c r="S67" s="210"/>
      <c r="T67" s="210"/>
      <c r="U67" s="210"/>
      <c r="V67" s="210"/>
      <c r="W67" s="210"/>
      <c r="X67" s="210"/>
      <c r="Y67" s="210"/>
      <c r="Z67" s="210"/>
      <c r="AA67" s="245" t="str">
        <f>IF(OR(AA47="Surfinancement*",AA49="Surfinancement*",AA55="Surfinancement*"),"*L'ensemble des financements sur cette typologie (autres prêts, subventions, PHB 2.0, Booster, fonds propres) sont supérieurs au prix de revient de cette typologie. Vous pouvez diminuer les montants de PHB 2.0 et/ou Booster","")</f>
        <v/>
      </c>
      <c r="AB67" s="245"/>
      <c r="AC67" s="245"/>
      <c r="AD67" s="245"/>
      <c r="AE67" s="245"/>
      <c r="AF67" s="245"/>
      <c r="AG67" s="245"/>
      <c r="AH67" s="245"/>
      <c r="AI67" s="245"/>
      <c r="AJ67" s="245"/>
      <c r="AK67" s="245"/>
      <c r="AL67" s="245"/>
      <c r="AM67" s="245"/>
      <c r="AN67" s="245"/>
      <c r="AO67" s="245"/>
      <c r="AP67" s="245"/>
      <c r="AQ67" s="245"/>
      <c r="AR67" s="245"/>
      <c r="AS67" s="245"/>
      <c r="AT67" s="245"/>
      <c r="AU67" s="245"/>
      <c r="AV67" s="245"/>
      <c r="AW67" s="245"/>
      <c r="AX67" s="245"/>
      <c r="AY67" s="245"/>
      <c r="AZ67" s="245"/>
      <c r="BB67" s="245"/>
      <c r="BC67" s="245"/>
      <c r="BD67" s="245"/>
      <c r="BE67" s="245"/>
      <c r="BF67" s="245"/>
      <c r="BG67" s="245"/>
      <c r="BH67" s="245"/>
      <c r="BI67" s="245"/>
      <c r="BJ67" s="245"/>
      <c r="BK67" s="245"/>
      <c r="BL67" s="245"/>
      <c r="BM67" s="245"/>
      <c r="BN67" s="245"/>
      <c r="BO67" s="245"/>
      <c r="BP67" s="245"/>
      <c r="BQ67" s="245"/>
      <c r="BR67" s="245"/>
      <c r="BS67" s="245"/>
      <c r="BT67" s="245"/>
      <c r="BU67" s="245"/>
      <c r="BV67" s="245"/>
      <c r="BW67" s="102"/>
      <c r="BX67" s="102"/>
      <c r="BY67" s="102"/>
      <c r="BZ67" s="102"/>
      <c r="CA67" s="102"/>
      <c r="CB67" s="210"/>
      <c r="CC67" s="210"/>
      <c r="CD67" s="102"/>
      <c r="CE67" s="210"/>
      <c r="CF67" s="210"/>
      <c r="CG67" s="210"/>
      <c r="CH67" s="210"/>
      <c r="CI67" s="210"/>
      <c r="CJ67" s="210"/>
    </row>
    <row r="68" spans="1:88" ht="9" customHeight="1" x14ac:dyDescent="0.25">
      <c r="A68" s="45"/>
      <c r="B68" s="45"/>
      <c r="C68" s="45"/>
      <c r="D68" s="45"/>
      <c r="E68" s="45"/>
      <c r="F68" s="45"/>
      <c r="G68" s="45"/>
      <c r="H68" s="45"/>
      <c r="I68" s="102"/>
      <c r="J68" s="102"/>
      <c r="K68" s="210"/>
      <c r="L68" s="210"/>
      <c r="M68" s="210"/>
      <c r="N68" s="210"/>
      <c r="O68" s="210"/>
      <c r="P68" s="210"/>
      <c r="Q68" s="210"/>
      <c r="R68" s="210"/>
      <c r="S68" s="210"/>
      <c r="T68" s="210"/>
      <c r="U68" s="210"/>
      <c r="V68" s="210"/>
      <c r="W68" s="210"/>
      <c r="X68" s="210"/>
      <c r="Y68" s="210"/>
      <c r="Z68" s="210"/>
      <c r="AA68" s="245"/>
      <c r="AB68" s="245"/>
      <c r="AC68" s="245"/>
      <c r="AD68" s="245"/>
      <c r="AE68" s="245"/>
      <c r="AF68" s="245"/>
      <c r="AG68" s="245"/>
      <c r="AH68" s="245"/>
      <c r="AI68" s="245"/>
      <c r="AJ68" s="245"/>
      <c r="AK68" s="245"/>
      <c r="AL68" s="245"/>
      <c r="AM68" s="245"/>
      <c r="AN68" s="245"/>
      <c r="AO68" s="245"/>
      <c r="AP68" s="245"/>
      <c r="AQ68" s="245"/>
      <c r="AR68" s="245"/>
      <c r="AS68" s="245"/>
      <c r="AT68" s="245"/>
      <c r="AU68" s="245"/>
      <c r="AV68" s="245"/>
      <c r="AW68" s="245"/>
      <c r="AX68" s="245"/>
      <c r="AY68" s="245"/>
      <c r="AZ68" s="245"/>
      <c r="BA68" s="245"/>
      <c r="BB68" s="245"/>
      <c r="BC68" s="245"/>
      <c r="BD68" s="245"/>
      <c r="BE68" s="245"/>
      <c r="BF68" s="245"/>
      <c r="BG68" s="245"/>
      <c r="BH68" s="245"/>
      <c r="BI68" s="245"/>
      <c r="BJ68" s="245"/>
      <c r="BK68" s="245"/>
      <c r="BL68" s="245"/>
      <c r="BM68" s="245"/>
      <c r="BN68" s="245"/>
      <c r="BO68" s="245"/>
      <c r="BP68" s="245"/>
      <c r="BQ68" s="245"/>
      <c r="BR68" s="245"/>
      <c r="BS68" s="245"/>
      <c r="BT68" s="245"/>
      <c r="BU68" s="245"/>
      <c r="BV68" s="245"/>
      <c r="BW68" s="102"/>
      <c r="BX68" s="102"/>
      <c r="BY68" s="102"/>
      <c r="BZ68" s="102"/>
      <c r="CA68" s="102"/>
      <c r="CB68" s="210"/>
      <c r="CC68" s="210"/>
      <c r="CD68" s="102"/>
      <c r="CE68" s="210"/>
      <c r="CF68" s="210"/>
      <c r="CG68" s="210"/>
      <c r="CH68" s="210"/>
      <c r="CI68" s="210"/>
      <c r="CJ68" s="210"/>
    </row>
    <row r="69" spans="1:88" ht="9" customHeight="1" x14ac:dyDescent="0.25">
      <c r="A69" s="45"/>
      <c r="B69" s="45"/>
      <c r="C69" s="45"/>
      <c r="D69" s="45"/>
      <c r="E69" s="45"/>
      <c r="F69" s="45"/>
      <c r="G69" s="45"/>
      <c r="H69" s="45"/>
      <c r="I69" s="45"/>
      <c r="J69" s="45"/>
      <c r="BS69" s="45"/>
      <c r="BT69" s="45"/>
      <c r="BU69" s="45"/>
      <c r="BV69" s="45"/>
      <c r="BW69" s="45"/>
      <c r="BX69" s="45"/>
      <c r="BY69" s="45"/>
      <c r="BZ69" s="45"/>
      <c r="CA69" s="45"/>
      <c r="CD69" s="45"/>
    </row>
    <row r="70" spans="1:88" ht="9" customHeight="1" x14ac:dyDescent="0.25">
      <c r="A70" s="45"/>
      <c r="B70" s="45"/>
      <c r="C70" s="45"/>
      <c r="D70" s="45"/>
      <c r="E70" s="45"/>
      <c r="F70" s="45"/>
      <c r="G70" s="45"/>
      <c r="H70" s="45"/>
      <c r="I70" s="45"/>
      <c r="J70" s="45"/>
      <c r="BS70" s="45"/>
      <c r="BT70" s="45"/>
      <c r="BU70" s="45"/>
      <c r="BV70" s="45"/>
      <c r="BW70" s="45"/>
      <c r="BX70" s="45"/>
      <c r="BY70" s="45"/>
      <c r="BZ70" s="45"/>
      <c r="CA70" s="45"/>
      <c r="CD70" s="45"/>
    </row>
    <row r="71" spans="1:88" ht="9" customHeight="1" x14ac:dyDescent="0.25">
      <c r="A71" s="45"/>
      <c r="B71" s="45"/>
      <c r="C71" s="45"/>
      <c r="D71" s="45"/>
      <c r="E71" s="45"/>
      <c r="F71" s="45"/>
      <c r="G71" s="45"/>
      <c r="H71" s="45"/>
      <c r="I71" s="45"/>
      <c r="J71" s="45"/>
      <c r="BS71" s="45"/>
      <c r="BT71" s="45"/>
      <c r="BU71" s="45"/>
      <c r="BV71" s="45"/>
      <c r="BW71" s="45"/>
      <c r="BX71" s="45"/>
      <c r="BY71" s="45"/>
      <c r="BZ71" s="45"/>
      <c r="CA71" s="45"/>
      <c r="CD71" s="45"/>
    </row>
    <row r="72" spans="1:88" ht="9" customHeight="1" x14ac:dyDescent="0.25">
      <c r="A72" s="45"/>
      <c r="B72" s="45"/>
      <c r="C72" s="45"/>
      <c r="D72" s="45"/>
      <c r="E72" s="45"/>
      <c r="F72" s="45"/>
      <c r="G72" s="45"/>
      <c r="H72" s="45"/>
      <c r="I72" s="45"/>
      <c r="J72" s="45"/>
      <c r="BS72" s="45"/>
      <c r="BT72" s="45"/>
      <c r="BU72" s="45"/>
      <c r="BV72" s="45"/>
      <c r="BW72" s="45"/>
      <c r="BX72" s="45"/>
      <c r="BY72" s="45"/>
      <c r="BZ72" s="45"/>
      <c r="CA72" s="45"/>
      <c r="CD72" s="45"/>
    </row>
    <row r="73" spans="1:88" ht="9" customHeight="1" x14ac:dyDescent="0.25"/>
    <row r="74" spans="1:88" ht="9" customHeight="1" x14ac:dyDescent="0.25"/>
    <row r="75" spans="1:88" ht="9" customHeight="1" x14ac:dyDescent="0.25"/>
    <row r="76" spans="1:88" ht="9" customHeight="1" x14ac:dyDescent="0.25"/>
    <row r="77" spans="1:88" ht="9" customHeight="1" x14ac:dyDescent="0.25"/>
    <row r="78" spans="1:88" ht="9" customHeight="1" x14ac:dyDescent="0.25"/>
    <row r="79" spans="1:88" ht="9" customHeight="1" x14ac:dyDescent="0.25"/>
    <row r="80" spans="1:88" ht="9" customHeight="1" x14ac:dyDescent="0.25"/>
    <row r="81" ht="9" customHeight="1" x14ac:dyDescent="0.25"/>
    <row r="82" ht="15.75" customHeight="1" x14ac:dyDescent="0.25"/>
    <row r="83" ht="15.75" customHeight="1" x14ac:dyDescent="0.25"/>
    <row r="84" ht="15.75" customHeight="1" x14ac:dyDescent="0.25"/>
    <row r="85" ht="15.75" customHeight="1" x14ac:dyDescent="0.25"/>
    <row r="86" ht="15.75" customHeight="1" x14ac:dyDescent="0.25"/>
    <row r="87" ht="6.75" customHeight="1" x14ac:dyDescent="0.25"/>
    <row r="88" ht="6.75" customHeight="1" x14ac:dyDescent="0.25"/>
    <row r="89" ht="6.75" customHeight="1" x14ac:dyDescent="0.25"/>
    <row r="90" ht="6.75" customHeight="1" x14ac:dyDescent="0.25"/>
    <row r="91" ht="6.75" customHeight="1" x14ac:dyDescent="0.25"/>
    <row r="92" ht="6.75" customHeight="1" x14ac:dyDescent="0.25"/>
    <row r="93" ht="6.75" customHeight="1" x14ac:dyDescent="0.25"/>
    <row r="94" ht="6.75" customHeight="1" x14ac:dyDescent="0.25"/>
    <row r="95" ht="6.75" customHeight="1" x14ac:dyDescent="0.25"/>
    <row r="96" ht="6.75" customHeight="1" x14ac:dyDescent="0.25"/>
    <row r="97" ht="6.75" customHeight="1" x14ac:dyDescent="0.25"/>
    <row r="98" ht="6.75" customHeight="1" x14ac:dyDescent="0.25"/>
    <row r="99" ht="6.75" customHeight="1" x14ac:dyDescent="0.25"/>
    <row r="100" ht="6.75" customHeight="1" x14ac:dyDescent="0.25"/>
    <row r="101" ht="6.75" customHeight="1" x14ac:dyDescent="0.25"/>
    <row r="102" ht="6.75" customHeight="1" x14ac:dyDescent="0.25"/>
    <row r="103" ht="6.75" customHeight="1" x14ac:dyDescent="0.25"/>
    <row r="104" ht="6.75" customHeight="1" x14ac:dyDescent="0.25"/>
    <row r="105" ht="6.75" customHeight="1" x14ac:dyDescent="0.25"/>
    <row r="106" ht="6.75" customHeight="1" x14ac:dyDescent="0.25"/>
    <row r="107" ht="6.75" customHeight="1" x14ac:dyDescent="0.25"/>
    <row r="108" ht="6.75" customHeight="1" x14ac:dyDescent="0.25"/>
    <row r="109" ht="6.75" customHeight="1" x14ac:dyDescent="0.25"/>
    <row r="110" ht="6.75" customHeight="1" x14ac:dyDescent="0.25"/>
    <row r="111" ht="6.75" customHeight="1" x14ac:dyDescent="0.25"/>
  </sheetData>
  <sheetProtection algorithmName="SHA-512" hashValue="teHj8P5TolhhdOkfZ/jHl/WobVjJmyXoBwR/gkzmXEKpdpUMoehRKwPUnJbxxKlVV5rrjiJDtO/8P15SqK+IBg==" saltValue="4uB+XoTdb2p7ICfItdbTTQ==" spinCount="100000" sheet="1" objects="1" scenarios="1"/>
  <mergeCells count="131">
    <mergeCell ref="BA5:BF8"/>
    <mergeCell ref="P7:S7"/>
    <mergeCell ref="X8:Z8"/>
    <mergeCell ref="AA8:AC8"/>
    <mergeCell ref="AD8:AF8"/>
    <mergeCell ref="AP8:AQ8"/>
    <mergeCell ref="AT8:AW8"/>
    <mergeCell ref="X9:Z9"/>
    <mergeCell ref="AA9:AC9"/>
    <mergeCell ref="AD9:AF9"/>
    <mergeCell ref="AP9:AQ9"/>
    <mergeCell ref="AT9:AW9"/>
    <mergeCell ref="X11:Z11"/>
    <mergeCell ref="AA11:AC11"/>
    <mergeCell ref="AD11:AF11"/>
    <mergeCell ref="AP11:AQ11"/>
    <mergeCell ref="AT11:AW11"/>
    <mergeCell ref="L19:T20"/>
    <mergeCell ref="X19:Z19"/>
    <mergeCell ref="AD21:AF21"/>
    <mergeCell ref="AD23:AF23"/>
    <mergeCell ref="X13:Z13"/>
    <mergeCell ref="AA13:AC13"/>
    <mergeCell ref="AD13:AF13"/>
    <mergeCell ref="AT13:AW13"/>
    <mergeCell ref="L16:T17"/>
    <mergeCell ref="X16:Z16"/>
    <mergeCell ref="AA16:AC16"/>
    <mergeCell ref="AD16:AF16"/>
    <mergeCell ref="AT16:AW16"/>
    <mergeCell ref="F32:H32"/>
    <mergeCell ref="P32:T32"/>
    <mergeCell ref="AY32:BC32"/>
    <mergeCell ref="BL32:BN32"/>
    <mergeCell ref="E35:F35"/>
    <mergeCell ref="P35:T35"/>
    <mergeCell ref="AY35:BC35"/>
    <mergeCell ref="L42:O43"/>
    <mergeCell ref="Q42:T43"/>
    <mergeCell ref="X42:AA43"/>
    <mergeCell ref="AC42:AF43"/>
    <mergeCell ref="AQ42:AR43"/>
    <mergeCell ref="AT42:AW43"/>
    <mergeCell ref="P36:T36"/>
    <mergeCell ref="F37:H37"/>
    <mergeCell ref="P37:T37"/>
    <mergeCell ref="CN42:CN43"/>
    <mergeCell ref="CO42:CO43"/>
    <mergeCell ref="BE43:BH43"/>
    <mergeCell ref="BL43:BO43"/>
    <mergeCell ref="BQ43:BT43"/>
    <mergeCell ref="BV43:BW43"/>
    <mergeCell ref="CA42:CA43"/>
    <mergeCell ref="CC42:CC43"/>
    <mergeCell ref="CE42:CE43"/>
    <mergeCell ref="CG42:CG43"/>
    <mergeCell ref="CL42:CL43"/>
    <mergeCell ref="CM42:CM43"/>
    <mergeCell ref="BY41:BY43"/>
    <mergeCell ref="CA41:CG41"/>
    <mergeCell ref="CJ41:CJ43"/>
    <mergeCell ref="CL41:CO41"/>
    <mergeCell ref="BQ41:BT42"/>
    <mergeCell ref="BV41:BW42"/>
    <mergeCell ref="BE42:BH42"/>
    <mergeCell ref="BL42:BO42"/>
    <mergeCell ref="E51:F51"/>
    <mergeCell ref="L51:O51"/>
    <mergeCell ref="Q51:T51"/>
    <mergeCell ref="X51:AA51"/>
    <mergeCell ref="AC51:AF51"/>
    <mergeCell ref="AT51:AW51"/>
    <mergeCell ref="AT49:AW49"/>
    <mergeCell ref="AY49:BA55"/>
    <mergeCell ref="BL45:BO45"/>
    <mergeCell ref="E47:F49"/>
    <mergeCell ref="L47:O47"/>
    <mergeCell ref="Q47:T47"/>
    <mergeCell ref="X47:AA47"/>
    <mergeCell ref="AC47:AF47"/>
    <mergeCell ref="AQ47:AR47"/>
    <mergeCell ref="AT47:AW47"/>
    <mergeCell ref="L45:O45"/>
    <mergeCell ref="Q45:T45"/>
    <mergeCell ref="X45:AA45"/>
    <mergeCell ref="AC45:AF45"/>
    <mergeCell ref="AT45:AW45"/>
    <mergeCell ref="BE45:BH45"/>
    <mergeCell ref="BE47:BH47"/>
    <mergeCell ref="BL47:BO47"/>
    <mergeCell ref="CE57:CE59"/>
    <mergeCell ref="AC58:AF59"/>
    <mergeCell ref="AT58:AW59"/>
    <mergeCell ref="AC60:AF60"/>
    <mergeCell ref="AT60:AW60"/>
    <mergeCell ref="AC53:AF53"/>
    <mergeCell ref="AT53:AW53"/>
    <mergeCell ref="L55:O55"/>
    <mergeCell ref="Q55:T55"/>
    <mergeCell ref="X55:AA55"/>
    <mergeCell ref="AC55:AF55"/>
    <mergeCell ref="AT55:AW55"/>
    <mergeCell ref="AQ49:AR56"/>
    <mergeCell ref="L49:O49"/>
    <mergeCell ref="Q49:T49"/>
    <mergeCell ref="X49:AA49"/>
    <mergeCell ref="AC49:AF49"/>
    <mergeCell ref="BV51:BW51"/>
    <mergeCell ref="AY47:BA47"/>
    <mergeCell ref="BE49:BH49"/>
    <mergeCell ref="BE51:BH51"/>
    <mergeCell ref="AT63:AW63"/>
    <mergeCell ref="AT65:AW65"/>
    <mergeCell ref="K1:AW2"/>
    <mergeCell ref="K3:AY4"/>
    <mergeCell ref="BC56:BQ57"/>
    <mergeCell ref="BL49:BO49"/>
    <mergeCell ref="BQ49:BT49"/>
    <mergeCell ref="BV49:BW49"/>
    <mergeCell ref="BL51:BO51"/>
    <mergeCell ref="BQ51:BT51"/>
    <mergeCell ref="BQ45:BT45"/>
    <mergeCell ref="BV45:BW45"/>
    <mergeCell ref="BQ47:BT47"/>
    <mergeCell ref="BV47:BW47"/>
    <mergeCell ref="AY38:BC38"/>
    <mergeCell ref="AY42:BA43"/>
    <mergeCell ref="D26:BX27"/>
    <mergeCell ref="P30:T30"/>
    <mergeCell ref="AY30:BC30"/>
    <mergeCell ref="L13:T14"/>
  </mergeCells>
  <conditionalFormatting sqref="BE45:BH45">
    <cfRule type="cellIs" dxfId="17" priority="17" operator="greaterThan">
      <formula>$BE$43</formula>
    </cfRule>
  </conditionalFormatting>
  <conditionalFormatting sqref="BC56">
    <cfRule type="containsText" dxfId="16" priority="16" operator="containsText" text="Valeur erronée dans le plan de financement">
      <formula>NOT(ISERROR(SEARCH("Valeur erronée dans le plan de financement",BC56)))</formula>
    </cfRule>
  </conditionalFormatting>
  <conditionalFormatting sqref="AC55:AF55">
    <cfRule type="expression" dxfId="15" priority="15">
      <formula>$AC$55&gt;$X$55</formula>
    </cfRule>
  </conditionalFormatting>
  <conditionalFormatting sqref="AT47:AW47">
    <cfRule type="cellIs" dxfId="14" priority="14" operator="lessThan">
      <formula>0</formula>
    </cfRule>
  </conditionalFormatting>
  <conditionalFormatting sqref="U19:V19 X19 A19:L19 BV52:BW1048576 AA19:XFD19 BV1:BW18 BV20:BW42">
    <cfRule type="expression" dxfId="13" priority="13">
      <formula>$AT$16=0</formula>
    </cfRule>
  </conditionalFormatting>
  <conditionalFormatting sqref="X19:Z19">
    <cfRule type="expression" dxfId="12" priority="12">
      <formula>$AT$16=0</formula>
    </cfRule>
  </conditionalFormatting>
  <conditionalFormatting sqref="BQ58:BT1048576 BR56:BT57 BQ52:BT55 BQ1:BT42">
    <cfRule type="expression" dxfId="11" priority="11">
      <formula>$AT$13=0</formula>
    </cfRule>
  </conditionalFormatting>
  <conditionalFormatting sqref="X19">
    <cfRule type="expression" dxfId="10" priority="10">
      <formula>$AT$16=0</formula>
    </cfRule>
  </conditionalFormatting>
  <conditionalFormatting sqref="AQ42:AR48">
    <cfRule type="expression" dxfId="9" priority="18">
      <formula>$AD$23="Non"</formula>
    </cfRule>
  </conditionalFormatting>
  <conditionalFormatting sqref="AY42:BA47">
    <cfRule type="expression" dxfId="8" priority="9">
      <formula>$AD$23="Non"</formula>
    </cfRule>
  </conditionalFormatting>
  <conditionalFormatting sqref="BL45:BO45">
    <cfRule type="cellIs" dxfId="7" priority="8" operator="greaterThan">
      <formula>$BL$43</formula>
    </cfRule>
  </conditionalFormatting>
  <conditionalFormatting sqref="BQ45:BT45">
    <cfRule type="cellIs" dxfId="6" priority="7" operator="greaterThan">
      <formula>$BQ$43</formula>
    </cfRule>
  </conditionalFormatting>
  <conditionalFormatting sqref="BQ43:BT51">
    <cfRule type="expression" dxfId="5" priority="6">
      <formula>$AT$13=0</formula>
    </cfRule>
  </conditionalFormatting>
  <conditionalFormatting sqref="BQ43:BT51">
    <cfRule type="expression" dxfId="4" priority="5">
      <formula>$AT$13=0</formula>
    </cfRule>
  </conditionalFormatting>
  <conditionalFormatting sqref="BV43:BW51">
    <cfRule type="expression" dxfId="3" priority="4">
      <formula>$AT$16=0</formula>
    </cfRule>
  </conditionalFormatting>
  <conditionalFormatting sqref="BV43:BW51">
    <cfRule type="expression" dxfId="2" priority="3">
      <formula>$AT$16=0</formula>
    </cfRule>
  </conditionalFormatting>
  <conditionalFormatting sqref="AC49:AF49">
    <cfRule type="expression" dxfId="1" priority="2">
      <formula>$AC$49&gt;$X$49</formula>
    </cfRule>
  </conditionalFormatting>
  <conditionalFormatting sqref="AC51:AF51">
    <cfRule type="expression" dxfId="0" priority="1">
      <formula>$AC$51&gt;$X$51</formula>
    </cfRule>
  </conditionalFormatting>
  <dataValidations count="8">
    <dataValidation type="whole" operator="lessThanOrEqual" allowBlank="1" showInputMessage="1" showErrorMessage="1" sqref="AH51" xr:uid="{53F1080C-A16F-4A13-ADFD-85E32DDA23F0}">
      <formula1>AB51</formula1>
    </dataValidation>
    <dataValidation type="whole" operator="lessThanOrEqual" allowBlank="1" showInputMessage="1" showErrorMessage="1" sqref="AC55:AG55 AC49:AG49 AC51:AG51" xr:uid="{89741EBB-7434-4442-9862-368AF78E07C3}">
      <formula1>X49</formula1>
    </dataValidation>
    <dataValidation type="decimal" errorStyle="warning" allowBlank="1" showErrorMessage="1" error="Le prix de revient du PLS doit être cohérent avec une répartition du prix de revient total à la SU. Vous pouvez néanmoins saisir un montant légèrement différent pour tenir compte de la spécificité des lgts PLS de l'opération." sqref="P32:T33" xr:uid="{48FE9A2E-56D9-4BEC-98A5-761D62E24897}">
      <formula1>F37</formula1>
      <formula2>E35</formula2>
    </dataValidation>
    <dataValidation type="whole" allowBlank="1" showInputMessage="1" showErrorMessage="1" sqref="AC47:AG47" xr:uid="{1A17AB2F-F255-4DE6-9EFF-F19EC67CA7A5}">
      <formula1>0</formula1>
      <formula2>$X$47-$AQ$47</formula2>
    </dataValidation>
    <dataValidation type="whole" allowBlank="1" showInputMessage="1" showErrorMessage="1" errorTitle="Arrondi" error="Merci d'indiquer une valeur strictement inférieur au droit à prêt construction._x000a_" sqref="AY47:BA47" xr:uid="{A9A5556E-2BC0-4A8A-9C13-3F5C2CB14B0C}">
      <formula1>0</formula1>
      <formula2>MAX(AS47)</formula2>
    </dataValidation>
    <dataValidation type="whole" allowBlank="1" showInputMessage="1" showErrorMessage="1" sqref="AQ47:AR47" xr:uid="{FA783E63-8FC3-4A2A-8EFE-C7C0DB27BFE9}">
      <formula1>0</formula1>
      <formula2>MAX((X47))-AC47</formula2>
    </dataValidation>
    <dataValidation type="decimal" allowBlank="1" showInputMessage="1" showErrorMessage="1" sqref="E51:F51" xr:uid="{DDA2BEB3-414E-4A56-BFAC-EF05D99BA028}">
      <formula1>0.51</formula1>
      <formula2>0.55</formula2>
    </dataValidation>
    <dataValidation type="whole" operator="lessThanOrEqual" allowBlank="1" showInputMessage="1" showErrorMessage="1" sqref="BE45:BH45 BL45:BO45 BQ45:BT45 BV45:BX45" xr:uid="{24D097ED-3D74-4195-A759-26AA796A55EE}">
      <formula1>BE43</formula1>
    </dataValidation>
  </dataValidations>
  <pageMargins left="0.25" right="0.25" top="0.75" bottom="0.75" header="0.3" footer="0.3"/>
  <pageSetup paperSize="9" orientation="landscape" r:id="rId1"/>
  <headerFooter>
    <oddFooter>&amp;L&amp;1#&amp;"Calibri"&amp;10&amp;KA80000Interne</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9165F79B-4152-46DB-929F-33927D92EF58}">
          <x14:formula1>
            <xm:f>Taux!$B$20:$B$21</xm:f>
          </x14:formula1>
          <xm:sqref>X19 P25:S25 AD23 AD21</xm:sqref>
        </x14:dataValidation>
        <x14:dataValidation type="list" allowBlank="1" showInputMessage="1" showErrorMessage="1" xr:uid="{2465AFF9-093B-4ED6-A50E-C7F680B35145}">
          <x14:formula1>
            <xm:f>Taux!$A$1:$A$5</xm:f>
          </x14:formula1>
          <xm:sqref>P7:S7</xm:sqref>
        </x14:dataValidation>
        <x14:dataValidation type="list" allowBlank="1" showInputMessage="1" showErrorMessage="1" xr:uid="{6B0EF617-8C13-42B5-982F-158CEC9D1064}">
          <x14:formula1>
            <xm:f>Taux!$C$20:$C$21</xm:f>
          </x14:formula1>
          <xm:sqref>BJ51 BC51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F25C5-6E0B-42AE-A5E3-AC384F2A3770}">
  <sheetPr codeName="Feuil3"/>
  <dimension ref="A1:G52"/>
  <sheetViews>
    <sheetView workbookViewId="0">
      <selection activeCell="B2" sqref="B2"/>
    </sheetView>
  </sheetViews>
  <sheetFormatPr baseColWidth="10" defaultColWidth="11.42578125" defaultRowHeight="12.75" x14ac:dyDescent="0.2"/>
  <cols>
    <col min="1" max="1" width="3.5703125" style="17" customWidth="1"/>
    <col min="2" max="2" width="83.28515625" style="7" customWidth="1"/>
    <col min="3" max="3" width="11.42578125" style="8"/>
    <col min="4" max="4" width="18.140625" style="8" customWidth="1"/>
    <col min="5" max="5" width="57" style="8" customWidth="1"/>
    <col min="6" max="16384" width="11.42578125" style="8"/>
  </cols>
  <sheetData>
    <row r="1" spans="1:5" x14ac:dyDescent="0.2">
      <c r="A1" s="15"/>
      <c r="D1" s="81" t="s">
        <v>60</v>
      </c>
      <c r="E1" s="82"/>
    </row>
    <row r="2" spans="1:5" ht="25.5" x14ac:dyDescent="0.2">
      <c r="A2" s="15"/>
      <c r="B2" s="14" t="s">
        <v>38</v>
      </c>
      <c r="D2" s="373" t="s">
        <v>61</v>
      </c>
      <c r="E2" s="371" t="s">
        <v>66</v>
      </c>
    </row>
    <row r="3" spans="1:5" x14ac:dyDescent="0.2">
      <c r="A3" s="15"/>
      <c r="D3" s="373"/>
      <c r="E3" s="374"/>
    </row>
    <row r="4" spans="1:5" s="7" customFormat="1" ht="21" customHeight="1" x14ac:dyDescent="0.25">
      <c r="A4" s="16"/>
      <c r="B4" s="9" t="s">
        <v>8</v>
      </c>
      <c r="D4" s="375" t="s">
        <v>62</v>
      </c>
      <c r="E4" s="371" t="s">
        <v>63</v>
      </c>
    </row>
    <row r="5" spans="1:5" x14ac:dyDescent="0.2">
      <c r="A5" s="15"/>
      <c r="B5" s="156" t="s">
        <v>40</v>
      </c>
      <c r="D5" s="376"/>
      <c r="E5" s="374"/>
    </row>
    <row r="6" spans="1:5" ht="19.5" customHeight="1" x14ac:dyDescent="0.2">
      <c r="A6" s="15"/>
      <c r="B6" s="377" t="s">
        <v>86</v>
      </c>
      <c r="D6" s="157" t="s">
        <v>71</v>
      </c>
      <c r="E6" s="158" t="s">
        <v>65</v>
      </c>
    </row>
    <row r="7" spans="1:5" ht="21.75" customHeight="1" x14ac:dyDescent="0.2">
      <c r="A7" s="15"/>
      <c r="B7" s="377"/>
      <c r="D7" s="378" t="s">
        <v>73</v>
      </c>
      <c r="E7" s="379" t="s">
        <v>74</v>
      </c>
    </row>
    <row r="8" spans="1:5" ht="21" customHeight="1" x14ac:dyDescent="0.2">
      <c r="A8" s="15"/>
      <c r="B8" s="10"/>
      <c r="D8" s="378"/>
      <c r="E8" s="379"/>
    </row>
    <row r="9" spans="1:5" ht="15.75" customHeight="1" x14ac:dyDescent="0.2">
      <c r="A9" s="15"/>
      <c r="B9" s="12" t="s">
        <v>41</v>
      </c>
      <c r="D9" s="378"/>
      <c r="E9" s="379"/>
    </row>
    <row r="10" spans="1:5" x14ac:dyDescent="0.2">
      <c r="A10" s="15"/>
      <c r="B10" s="377" t="s">
        <v>130</v>
      </c>
      <c r="D10" s="378"/>
      <c r="E10" s="379"/>
    </row>
    <row r="11" spans="1:5" ht="23.25" customHeight="1" x14ac:dyDescent="0.2">
      <c r="A11" s="15"/>
      <c r="B11" s="377"/>
      <c r="D11" s="157" t="s">
        <v>75</v>
      </c>
      <c r="E11" s="158" t="s">
        <v>89</v>
      </c>
    </row>
    <row r="12" spans="1:5" ht="25.5" x14ac:dyDescent="0.2">
      <c r="A12" s="15"/>
      <c r="B12" s="377"/>
      <c r="C12" s="13"/>
      <c r="D12" s="157" t="s">
        <v>77</v>
      </c>
      <c r="E12" s="158" t="s">
        <v>78</v>
      </c>
    </row>
    <row r="13" spans="1:5" ht="28.5" customHeight="1" x14ac:dyDescent="0.2">
      <c r="A13" s="15"/>
      <c r="D13" s="157" t="s">
        <v>83</v>
      </c>
      <c r="E13" s="158" t="s">
        <v>90</v>
      </c>
    </row>
    <row r="14" spans="1:5" ht="21" customHeight="1" x14ac:dyDescent="0.2">
      <c r="A14" s="15"/>
      <c r="B14" s="12" t="s">
        <v>136</v>
      </c>
      <c r="D14" s="157" t="s">
        <v>87</v>
      </c>
      <c r="E14" s="159" t="s">
        <v>88</v>
      </c>
    </row>
    <row r="15" spans="1:5" ht="21" customHeight="1" x14ac:dyDescent="0.2">
      <c r="A15" s="15"/>
      <c r="B15" s="377" t="s">
        <v>135</v>
      </c>
      <c r="D15" s="157" t="s">
        <v>91</v>
      </c>
      <c r="E15" s="160" t="s">
        <v>89</v>
      </c>
    </row>
    <row r="16" spans="1:5" ht="21" customHeight="1" x14ac:dyDescent="0.2">
      <c r="A16" s="15"/>
      <c r="B16" s="377"/>
      <c r="D16" s="157" t="s">
        <v>103</v>
      </c>
      <c r="E16" s="159" t="s">
        <v>101</v>
      </c>
    </row>
    <row r="17" spans="1:7" ht="19.5" customHeight="1" x14ac:dyDescent="0.2">
      <c r="A17" s="15"/>
      <c r="D17" s="161" t="s">
        <v>105</v>
      </c>
      <c r="E17" s="162" t="s">
        <v>106</v>
      </c>
      <c r="G17" s="8" t="s">
        <v>111</v>
      </c>
    </row>
    <row r="18" spans="1:7" ht="27.75" customHeight="1" x14ac:dyDescent="0.2">
      <c r="A18" s="15"/>
      <c r="B18" s="12" t="s">
        <v>42</v>
      </c>
      <c r="D18" s="163" t="s">
        <v>107</v>
      </c>
      <c r="E18" s="164" t="s">
        <v>108</v>
      </c>
    </row>
    <row r="19" spans="1:7" ht="38.25" x14ac:dyDescent="0.2">
      <c r="A19" s="15"/>
      <c r="B19" s="11" t="s">
        <v>48</v>
      </c>
      <c r="D19" s="165" t="s">
        <v>109</v>
      </c>
      <c r="E19" s="166" t="s">
        <v>110</v>
      </c>
    </row>
    <row r="20" spans="1:7" x14ac:dyDescent="0.2">
      <c r="A20" s="15"/>
      <c r="B20" s="11" t="s">
        <v>43</v>
      </c>
      <c r="D20" s="168" t="s">
        <v>112</v>
      </c>
      <c r="E20" s="169" t="s">
        <v>113</v>
      </c>
    </row>
    <row r="21" spans="1:7" ht="23.25" customHeight="1" x14ac:dyDescent="0.2">
      <c r="A21" s="15"/>
      <c r="B21" s="11"/>
      <c r="D21" s="369" t="s">
        <v>131</v>
      </c>
      <c r="E21" s="371" t="s">
        <v>140</v>
      </c>
    </row>
    <row r="22" spans="1:7" ht="21" customHeight="1" x14ac:dyDescent="0.2">
      <c r="A22" s="15"/>
      <c r="B22" s="12" t="s">
        <v>36</v>
      </c>
      <c r="D22" s="370"/>
      <c r="E22" s="372"/>
    </row>
    <row r="23" spans="1:7" ht="38.25" x14ac:dyDescent="0.2">
      <c r="A23" s="15"/>
      <c r="B23" s="11" t="s">
        <v>53</v>
      </c>
    </row>
    <row r="24" spans="1:7" ht="38.25" x14ac:dyDescent="0.2">
      <c r="A24" s="15"/>
      <c r="B24" s="11" t="s">
        <v>59</v>
      </c>
    </row>
    <row r="25" spans="1:7" x14ac:dyDescent="0.2">
      <c r="A25" s="15"/>
    </row>
    <row r="26" spans="1:7" ht="21" customHeight="1" x14ac:dyDescent="0.2">
      <c r="A26" s="15"/>
      <c r="B26" s="12" t="s">
        <v>49</v>
      </c>
    </row>
    <row r="27" spans="1:7" ht="25.5" x14ac:dyDescent="0.2">
      <c r="A27" s="15"/>
      <c r="B27" s="11" t="s">
        <v>44</v>
      </c>
    </row>
    <row r="28" spans="1:7" x14ac:dyDescent="0.2">
      <c r="A28" s="15"/>
      <c r="B28" s="10" t="s">
        <v>45</v>
      </c>
    </row>
    <row r="29" spans="1:7" x14ac:dyDescent="0.2">
      <c r="A29" s="15"/>
    </row>
    <row r="30" spans="1:7" ht="21" customHeight="1" x14ac:dyDescent="0.2">
      <c r="A30" s="15"/>
      <c r="B30" s="12" t="s">
        <v>37</v>
      </c>
    </row>
    <row r="31" spans="1:7" ht="25.5" x14ac:dyDescent="0.2">
      <c r="A31" s="15"/>
      <c r="B31" s="11" t="s">
        <v>139</v>
      </c>
    </row>
    <row r="32" spans="1:7" ht="25.5" x14ac:dyDescent="0.2">
      <c r="A32" s="15"/>
      <c r="B32" s="11" t="s">
        <v>47</v>
      </c>
    </row>
    <row r="33" spans="1:2" x14ac:dyDescent="0.2">
      <c r="A33" s="15"/>
    </row>
    <row r="34" spans="1:2" x14ac:dyDescent="0.2">
      <c r="A34" s="15"/>
      <c r="B34" s="12" t="s">
        <v>39</v>
      </c>
    </row>
    <row r="35" spans="1:2" x14ac:dyDescent="0.2">
      <c r="A35" s="15"/>
      <c r="B35" s="10" t="s">
        <v>46</v>
      </c>
    </row>
    <row r="36" spans="1:2" ht="89.25" x14ac:dyDescent="0.2">
      <c r="A36" s="15"/>
      <c r="B36" s="11" t="s">
        <v>104</v>
      </c>
    </row>
    <row r="37" spans="1:2" ht="25.5" x14ac:dyDescent="0.2">
      <c r="A37" s="15"/>
      <c r="B37" s="106" t="s">
        <v>100</v>
      </c>
    </row>
    <row r="38" spans="1:2" x14ac:dyDescent="0.2">
      <c r="A38" s="15"/>
    </row>
    <row r="39" spans="1:2" x14ac:dyDescent="0.2">
      <c r="A39" s="15"/>
      <c r="B39" s="12" t="s">
        <v>79</v>
      </c>
    </row>
    <row r="40" spans="1:2" ht="53.25" x14ac:dyDescent="0.2">
      <c r="A40" s="15"/>
      <c r="B40" s="106" t="s">
        <v>119</v>
      </c>
    </row>
    <row r="41" spans="1:2" x14ac:dyDescent="0.2">
      <c r="A41" s="15"/>
      <c r="B41" s="106" t="s">
        <v>82</v>
      </c>
    </row>
    <row r="42" spans="1:2" x14ac:dyDescent="0.2">
      <c r="A42" s="15"/>
      <c r="B42" s="106" t="s">
        <v>80</v>
      </c>
    </row>
    <row r="43" spans="1:2" ht="25.5" x14ac:dyDescent="0.2">
      <c r="A43" s="15"/>
      <c r="B43" s="106" t="s">
        <v>81</v>
      </c>
    </row>
    <row r="44" spans="1:2" ht="5.25" customHeight="1" x14ac:dyDescent="0.2">
      <c r="A44" s="15"/>
    </row>
    <row r="45" spans="1:2" ht="34.5" customHeight="1" x14ac:dyDescent="0.2">
      <c r="A45" s="15"/>
      <c r="B45" s="14" t="s">
        <v>85</v>
      </c>
    </row>
    <row r="46" spans="1:2" ht="16.5" customHeight="1" x14ac:dyDescent="0.2">
      <c r="A46" s="15"/>
      <c r="B46" s="14"/>
    </row>
    <row r="47" spans="1:2" x14ac:dyDescent="0.2">
      <c r="A47" s="15"/>
      <c r="B47" s="12" t="s">
        <v>114</v>
      </c>
    </row>
    <row r="48" spans="1:2" ht="71.25" customHeight="1" x14ac:dyDescent="0.2">
      <c r="A48" s="15"/>
      <c r="B48" s="106" t="s">
        <v>120</v>
      </c>
    </row>
    <row r="49" spans="1:2" x14ac:dyDescent="0.2">
      <c r="A49" s="15"/>
    </row>
    <row r="50" spans="1:2" x14ac:dyDescent="0.2">
      <c r="A50" s="15"/>
      <c r="B50" s="12" t="s">
        <v>137</v>
      </c>
    </row>
    <row r="51" spans="1:2" ht="29.45" customHeight="1" x14ac:dyDescent="0.2">
      <c r="A51" s="15"/>
      <c r="B51" s="250" t="s">
        <v>141</v>
      </c>
    </row>
    <row r="52" spans="1:2" ht="38.25" x14ac:dyDescent="0.2">
      <c r="A52" s="15"/>
      <c r="B52" s="14" t="s">
        <v>138</v>
      </c>
    </row>
  </sheetData>
  <sheetProtection algorithmName="SHA-512" hashValue="obA0iwdKiRdNpUeZGjDj37+89nG7COg7aIY6prTCLF3BWuaoMLr7hFYDZ3oT4w9oAmlHQ+wTQMQZv1JjWu0/mg==" saltValue="xv1Qsn+/SoPvNHJWK2QIfg==" spinCount="100000" sheet="1" objects="1" scenarios="1"/>
  <mergeCells count="11">
    <mergeCell ref="B15:B16"/>
    <mergeCell ref="D7:D10"/>
    <mergeCell ref="E7:E10"/>
    <mergeCell ref="B10:B12"/>
    <mergeCell ref="B6:B7"/>
    <mergeCell ref="D21:D22"/>
    <mergeCell ref="E21:E22"/>
    <mergeCell ref="D2:D3"/>
    <mergeCell ref="E2:E3"/>
    <mergeCell ref="E4:E5"/>
    <mergeCell ref="D4:D5"/>
  </mergeCells>
  <pageMargins left="0.7" right="0.7" top="0.75" bottom="0.75" header="0.3" footer="0.3"/>
  <pageSetup paperSize="9" orientation="portrait" r:id="rId1"/>
  <headerFooter>
    <oddFooter>&amp;L&amp;1#&amp;"Calibri"&amp;10&amp;KA80000Interne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4"/>
  <dimension ref="A1:C21"/>
  <sheetViews>
    <sheetView workbookViewId="0">
      <selection activeCell="B7" sqref="B7"/>
    </sheetView>
  </sheetViews>
  <sheetFormatPr baseColWidth="10" defaultColWidth="11.42578125" defaultRowHeight="15" x14ac:dyDescent="0.25"/>
  <cols>
    <col min="1" max="1" width="31.28515625" style="1" bestFit="1" customWidth="1"/>
    <col min="2" max="16384" width="11.42578125" style="1"/>
  </cols>
  <sheetData>
    <row r="1" spans="1:3" x14ac:dyDescent="0.25">
      <c r="A1" s="4" t="s">
        <v>10</v>
      </c>
      <c r="B1" s="5">
        <v>0.45</v>
      </c>
    </row>
    <row r="2" spans="1:3" x14ac:dyDescent="0.25">
      <c r="A2" s="4" t="s">
        <v>2</v>
      </c>
      <c r="B2" s="5">
        <v>0.35</v>
      </c>
    </row>
    <row r="3" spans="1:3" x14ac:dyDescent="0.25">
      <c r="A3" s="4" t="s">
        <v>11</v>
      </c>
      <c r="B3" s="5">
        <v>0.3</v>
      </c>
    </row>
    <row r="4" spans="1:3" x14ac:dyDescent="0.25">
      <c r="A4" s="4" t="s">
        <v>12</v>
      </c>
      <c r="B4" s="5">
        <v>0.25</v>
      </c>
    </row>
    <row r="5" spans="1:3" x14ac:dyDescent="0.25">
      <c r="A5" s="4" t="s">
        <v>13</v>
      </c>
      <c r="B5" s="5">
        <v>0.2</v>
      </c>
    </row>
    <row r="6" spans="1:3" x14ac:dyDescent="0.25">
      <c r="B6" s="80">
        <v>44958</v>
      </c>
    </row>
    <row r="7" spans="1:3" x14ac:dyDescent="0.25">
      <c r="A7" s="4" t="s">
        <v>29</v>
      </c>
      <c r="B7" s="6">
        <v>0.03</v>
      </c>
    </row>
    <row r="9" spans="1:3" x14ac:dyDescent="0.25">
      <c r="A9" s="118"/>
      <c r="B9" s="119"/>
    </row>
    <row r="10" spans="1:3" x14ac:dyDescent="0.25">
      <c r="B10" s="4" t="s">
        <v>116</v>
      </c>
      <c r="C10" s="4" t="s">
        <v>117</v>
      </c>
    </row>
    <row r="11" spans="1:3" x14ac:dyDescent="0.25">
      <c r="A11" s="175" t="s">
        <v>67</v>
      </c>
      <c r="B11" s="94">
        <f>$B$7+C11</f>
        <v>2.5999999999999999E-2</v>
      </c>
      <c r="C11" s="6">
        <v>-4.0000000000000001E-3</v>
      </c>
    </row>
    <row r="12" spans="1:3" x14ac:dyDescent="0.25">
      <c r="A12" s="175" t="s">
        <v>68</v>
      </c>
      <c r="B12" s="94">
        <f>$B$7+C12</f>
        <v>3.5999999999999997E-2</v>
      </c>
      <c r="C12" s="6">
        <v>6.0000000000000001E-3</v>
      </c>
    </row>
    <row r="13" spans="1:3" x14ac:dyDescent="0.25">
      <c r="A13" s="175" t="s">
        <v>69</v>
      </c>
      <c r="B13" s="94">
        <f>$B$7+C13</f>
        <v>4.1099999999999998E-2</v>
      </c>
      <c r="C13" s="6">
        <v>1.11E-2</v>
      </c>
    </row>
    <row r="14" spans="1:3" x14ac:dyDescent="0.25">
      <c r="A14" s="175" t="s">
        <v>70</v>
      </c>
      <c r="B14" s="94">
        <f>$B$7+C14</f>
        <v>4.3999999999999997E-2</v>
      </c>
      <c r="C14" s="6">
        <v>1.4E-2</v>
      </c>
    </row>
    <row r="15" spans="1:3" x14ac:dyDescent="0.25">
      <c r="A15" s="175" t="s">
        <v>115</v>
      </c>
      <c r="B15" s="94">
        <f>$B$7+C15</f>
        <v>3.2000000000000001E-2</v>
      </c>
      <c r="C15" s="6">
        <v>2E-3</v>
      </c>
    </row>
    <row r="19" spans="2:3" x14ac:dyDescent="0.25">
      <c r="B19" s="1" t="s">
        <v>94</v>
      </c>
    </row>
    <row r="20" spans="2:3" x14ac:dyDescent="0.25">
      <c r="B20" s="4" t="s">
        <v>76</v>
      </c>
      <c r="C20" s="4" t="s">
        <v>64</v>
      </c>
    </row>
    <row r="21" spans="2:3" x14ac:dyDescent="0.25">
      <c r="B21" s="4" t="s">
        <v>84</v>
      </c>
      <c r="C21" s="4"/>
    </row>
  </sheetData>
  <pageMargins left="0.7" right="0.7" top="0.75" bottom="0.75" header="0.3" footer="0.3"/>
  <pageSetup paperSize="9" orientation="portrait" r:id="rId1"/>
  <headerFooter>
    <oddFooter>&amp;L&amp;1#&amp;"Calibri"&amp;10&amp;KA80000Interne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Construction</vt:lpstr>
      <vt:lpstr>VEFA &amp; AA</vt:lpstr>
      <vt:lpstr>Guide d'utilisation</vt:lpstr>
      <vt:lpstr>Taux</vt:lpstr>
      <vt:lpstr>Construction!Zone_d_impression</vt:lpstr>
      <vt:lpstr>'VEFA &amp; AA'!Zone_d_impression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Lise</dc:creator>
  <cp:lastModifiedBy>Bayik, Nil</cp:lastModifiedBy>
  <cp:lastPrinted>2019-10-21T17:00:33Z</cp:lastPrinted>
  <dcterms:created xsi:type="dcterms:W3CDTF">2019-05-30T07:41:27Z</dcterms:created>
  <dcterms:modified xsi:type="dcterms:W3CDTF">2024-05-24T07:47:47Z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387ec98-8aff-418c-9455-dc857e1ea7dc_Enabled">
    <vt:lpwstr>true</vt:lpwstr>
  </property>
  <property fmtid="{D5CDD505-2E9C-101B-9397-08002B2CF9AE}" pid="3" name="MSIP_Label_1387ec98-8aff-418c-9455-dc857e1ea7dc_SetDate">
    <vt:lpwstr>2023-01-23T10:32:56Z</vt:lpwstr>
  </property>
  <property fmtid="{D5CDD505-2E9C-101B-9397-08002B2CF9AE}" pid="4" name="MSIP_Label_1387ec98-8aff-418c-9455-dc857e1ea7dc_Method">
    <vt:lpwstr>Standard</vt:lpwstr>
  </property>
  <property fmtid="{D5CDD505-2E9C-101B-9397-08002B2CF9AE}" pid="5" name="MSIP_Label_1387ec98-8aff-418c-9455-dc857e1ea7dc_Name">
    <vt:lpwstr>1387ec98-8aff-418c-9455-dc857e1ea7dc</vt:lpwstr>
  </property>
  <property fmtid="{D5CDD505-2E9C-101B-9397-08002B2CF9AE}" pid="6" name="MSIP_Label_1387ec98-8aff-418c-9455-dc857e1ea7dc_SiteId">
    <vt:lpwstr>6eab6365-8194-49c6-a4d0-e2d1a0fbeb74</vt:lpwstr>
  </property>
  <property fmtid="{D5CDD505-2E9C-101B-9397-08002B2CF9AE}" pid="7" name="MSIP_Label_1387ec98-8aff-418c-9455-dc857e1ea7dc_ActionId">
    <vt:lpwstr>0cba1d3a-722b-43d4-9b1e-356d2a335b77</vt:lpwstr>
  </property>
  <property fmtid="{D5CDD505-2E9C-101B-9397-08002B2CF9AE}" pid="8" name="MSIP_Label_1387ec98-8aff-418c-9455-dc857e1ea7dc_ContentBits">
    <vt:lpwstr>2</vt:lpwstr>
  </property>
</Properties>
</file>